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6" activeTab="9"/>
  </bookViews>
  <sheets>
    <sheet name="Julai 2016" sheetId="1" r:id="rId1"/>
    <sheet name="Agosti 2016 " sheetId="2" r:id="rId2"/>
    <sheet name="Septemba 2016  " sheetId="3" r:id="rId3"/>
    <sheet name="Oktoba 2016" sheetId="4" r:id="rId4"/>
    <sheet name="Novemba 2016" sheetId="5" r:id="rId5"/>
    <sheet name="Desemba 2016 " sheetId="6" r:id="rId6"/>
    <sheet name="Januari 2017 " sheetId="7" r:id="rId7"/>
    <sheet name="Februari 2017 " sheetId="8" r:id="rId8"/>
    <sheet name="Machi 2017 " sheetId="9" r:id="rId9"/>
    <sheet name="APRIL 17" sheetId="10" r:id="rId10"/>
    <sheet name="Sheet1" sheetId="11" r:id="rId11"/>
  </sheets>
  <definedNames>
    <definedName name="_GoBack" localSheetId="9">'APRIL 17'!$B$4</definedName>
    <definedName name="_xlnm.Print_Area" localSheetId="1">'Agosti 2016 '!$A$1:$H$167</definedName>
    <definedName name="_xlnm.Print_Area" localSheetId="5">'Desemba 2016 '!$A$1:$H$169</definedName>
    <definedName name="_xlnm.Print_Area" localSheetId="7">'Februari 2017 '!$A$1:$H$169</definedName>
    <definedName name="_xlnm.Print_Area" localSheetId="6">'Januari 2017 '!$A$1:$H$169</definedName>
    <definedName name="_xlnm.Print_Area" localSheetId="8">'Machi 2017 '!$A$1:$H$169</definedName>
    <definedName name="_xlnm.Print_Area" localSheetId="4">'Novemba 2016'!$A$1:$H$168</definedName>
    <definedName name="_xlnm.Print_Area" localSheetId="2">'Septemba 2016  '!$A$1:$H$167</definedName>
  </definedNames>
  <calcPr fullCalcOnLoad="1"/>
</workbook>
</file>

<file path=xl/sharedStrings.xml><?xml version="1.0" encoding="utf-8"?>
<sst xmlns="http://schemas.openxmlformats.org/spreadsheetml/2006/main" count="1986" uniqueCount="347">
  <si>
    <t>110851</t>
  </si>
  <si>
    <t>140283</t>
  </si>
  <si>
    <t>140351</t>
  </si>
  <si>
    <t>140368</t>
  </si>
  <si>
    <t>140375</t>
  </si>
  <si>
    <t>140383</t>
  </si>
  <si>
    <t>140387</t>
  </si>
  <si>
    <t>140407</t>
  </si>
  <si>
    <t>140408</t>
  </si>
  <si>
    <t>110852</t>
  </si>
  <si>
    <t>110853</t>
  </si>
  <si>
    <t>140292</t>
  </si>
  <si>
    <t>140370</t>
  </si>
  <si>
    <t>140371</t>
  </si>
  <si>
    <t>140374</t>
  </si>
  <si>
    <t>140290</t>
  </si>
  <si>
    <t>140349</t>
  </si>
  <si>
    <t>140390</t>
  </si>
  <si>
    <t>110805</t>
  </si>
  <si>
    <t>110809</t>
  </si>
  <si>
    <t>140384</t>
  </si>
  <si>
    <t>140380</t>
  </si>
  <si>
    <t>110801</t>
  </si>
  <si>
    <t>110802</t>
  </si>
  <si>
    <t>140376</t>
  </si>
  <si>
    <t>140377</t>
  </si>
  <si>
    <t>140381</t>
  </si>
  <si>
    <t>130201</t>
  </si>
  <si>
    <t>130202</t>
  </si>
  <si>
    <t>130101</t>
  </si>
  <si>
    <t>LGDG ( CDG and CBG )</t>
  </si>
  <si>
    <t>130120</t>
  </si>
  <si>
    <t>504B - TASAF NVF</t>
  </si>
  <si>
    <t>130121</t>
  </si>
  <si>
    <t>Tanzania Social Action Fund (TASAF)</t>
  </si>
  <si>
    <t>130123</t>
  </si>
  <si>
    <t>130103</t>
  </si>
  <si>
    <t>130114</t>
  </si>
  <si>
    <t>130113</t>
  </si>
  <si>
    <t>TAARIFA YA MAPATO YA MWEZI</t>
  </si>
  <si>
    <t>MWEZI JULAI 2016</t>
  </si>
  <si>
    <t>JAMHURI YA MUUNGANO WA TANZANIA</t>
  </si>
  <si>
    <t>HALMASHAURI YA WILAYA YA KARAGWE</t>
  </si>
  <si>
    <t>KIASI (TZS)</t>
  </si>
  <si>
    <t>MAKISIO YA MWAKA</t>
  </si>
  <si>
    <t>MAPATO JULAI - JUNI</t>
  </si>
  <si>
    <t>MAPATO JULAI</t>
  </si>
  <si>
    <t>TOFAUTI</t>
  </si>
  <si>
    <t>% YA MAPATO</t>
  </si>
  <si>
    <t>Ushuru wa Huduma</t>
  </si>
  <si>
    <t>Ada maombi ya Zabuni</t>
  </si>
  <si>
    <t>Matangazo</t>
  </si>
  <si>
    <t>Mapato Mengineyo</t>
  </si>
  <si>
    <t>Ushuru wa Madini</t>
  </si>
  <si>
    <t>Adhabu kukiuka Sheria za HWK</t>
  </si>
  <si>
    <t>Ushuru wa Mabango na Matangazo</t>
  </si>
  <si>
    <t>Mapato kukodisha Mali za Halmashauri</t>
  </si>
  <si>
    <t>Mapato - Kodi ya nyumba za HWK</t>
  </si>
  <si>
    <t>Jumla ndogo  500A</t>
  </si>
  <si>
    <t>Jumla ndogo  502E</t>
  </si>
  <si>
    <t>Jumla ndogo  505A</t>
  </si>
  <si>
    <t>Jumla ndogo  506D</t>
  </si>
  <si>
    <t>Jumla ndogo  508A</t>
  </si>
  <si>
    <t>Jumla ndogo  511A</t>
  </si>
  <si>
    <t>Jumla ndogo  512A</t>
  </si>
  <si>
    <t>Jumla ndogo  512H</t>
  </si>
  <si>
    <t>Jumla ndogo  506A</t>
  </si>
  <si>
    <t>Jumla ndogo  507A</t>
  </si>
  <si>
    <t>Jumla ndogo  509A</t>
  </si>
  <si>
    <t>Jumla ndogo  510A</t>
  </si>
  <si>
    <t>Jumla ndogo  503B</t>
  </si>
  <si>
    <t>Jumla ndogo  504B</t>
  </si>
  <si>
    <t>Jumla ndogo  507B</t>
  </si>
  <si>
    <t>Jumla ndogo  509B</t>
  </si>
  <si>
    <t>Jumla ndogo  511B</t>
  </si>
  <si>
    <t>502E - FEDHA NA BIASHARA</t>
  </si>
  <si>
    <t xml:space="preserve">Ushuru wa Malazi </t>
  </si>
  <si>
    <t>Mauzo ya Vitabu</t>
  </si>
  <si>
    <t>Ushuru wa Meza/Masoko/Magulio</t>
  </si>
  <si>
    <t>Ada ya Leseni za Vileo</t>
  </si>
  <si>
    <t>Ada ya Leseni za Biashara</t>
  </si>
  <si>
    <t>Ada ya Usajili wa Taxi</t>
  </si>
  <si>
    <t>505A - MIFUGO NA UVUVI</t>
  </si>
  <si>
    <t>Ada ya chanjo ya Mifugo</t>
  </si>
  <si>
    <t>Ushuru wa Machinjio</t>
  </si>
  <si>
    <t>Ushuru wa Mifugo/Minada</t>
  </si>
  <si>
    <t>506D -  KILIMO NA USHIRIKA</t>
  </si>
  <si>
    <t>Ushuru wa Kahawa</t>
  </si>
  <si>
    <t>Ushuru wa Mazao mengine</t>
  </si>
  <si>
    <t>508A - AFYA KINGA</t>
  </si>
  <si>
    <t>Adhabu makosa mengine</t>
  </si>
  <si>
    <t>511A - UJENZI NA ZIMAMOTO</t>
  </si>
  <si>
    <t>Ada ya Vibali vya Ujenzi</t>
  </si>
  <si>
    <t>512A - ARDHI NA MALIASILI</t>
  </si>
  <si>
    <t>Kodi ya Majengo</t>
  </si>
  <si>
    <t>Kodi ya Ardhi</t>
  </si>
  <si>
    <t>512H - MISITU USIMAMIZI</t>
  </si>
  <si>
    <t>Ushuru Mazao ya Misitu</t>
  </si>
  <si>
    <t>Ada ya Uwindaji</t>
  </si>
  <si>
    <t>Leseni za vyombo vya Uvuvi</t>
  </si>
  <si>
    <t>Jumla ndogo - MAPATO YA NDANI</t>
  </si>
  <si>
    <t>MAPATO KUTOKA SERIKALI</t>
  </si>
  <si>
    <t>Mishahara</t>
  </si>
  <si>
    <t>Ruzuku ya Matumizi Mengine</t>
  </si>
  <si>
    <t>500A - UTAWALA</t>
  </si>
  <si>
    <t>506A - KILIMO, UMWAGILIAJI NA USHIRIKA\</t>
  </si>
  <si>
    <t>507A - ELIMU MSINGI (UTAWALA)</t>
  </si>
  <si>
    <t>509A - ELIMU SEKONDARI (UTAWALA)</t>
  </si>
  <si>
    <t>510A - MAJI VIJIJINI</t>
  </si>
  <si>
    <t>Jumla ndogo -  MAPATO YA SERIKALI KUU</t>
  </si>
  <si>
    <t>MIRADI YA MAENDELEO (WAHISANI/WAFADHILI)</t>
  </si>
  <si>
    <t>503B - SERA NA MIPANGO</t>
  </si>
  <si>
    <t>Mfuko  wa Jimbo</t>
  </si>
  <si>
    <t>Ruzuku ya Miradi ya Maendeleo</t>
  </si>
  <si>
    <t>Mfuko wa Afya - HSBF</t>
  </si>
  <si>
    <t>509B - ELIMU SEKONDARI (USIMAMIZI)</t>
  </si>
  <si>
    <t>507B - ELIMU MSINGI (USIMAMIZI)</t>
  </si>
  <si>
    <t>MMES (SEDP)</t>
  </si>
  <si>
    <t>NWSDP</t>
  </si>
  <si>
    <t>511B - UJENZI WA BARABARA</t>
  </si>
  <si>
    <t>Mfuko wa Barabara (Road Funds)</t>
  </si>
  <si>
    <t>JUMLA KUU</t>
  </si>
  <si>
    <t>VYANZO VYA MAPATO YA NDANI</t>
  </si>
  <si>
    <t>Jumla ndogo - MIRADI YA MAENDELEO</t>
  </si>
  <si>
    <t>JUMLA</t>
  </si>
  <si>
    <t>KASMA</t>
  </si>
  <si>
    <t>MAELEZO YA KASMA</t>
  </si>
  <si>
    <t>MWEZI AGOSTI 2016</t>
  </si>
  <si>
    <t xml:space="preserve">MAPATO JULAI </t>
  </si>
  <si>
    <t>MAPATO AGOSTI</t>
  </si>
  <si>
    <t>MAPATO JULAI - AGOSTI</t>
  </si>
  <si>
    <t>MAPATO HALISI SEPTEMBA 2016</t>
  </si>
  <si>
    <t>MAKISIO YA MWAKA 2016/2017</t>
  </si>
  <si>
    <t>MAPATO HALISI JULAI - AGOSTI 2016</t>
  </si>
  <si>
    <t>MAPATO HALISI JULAI - SEPTEMBA 2016</t>
  </si>
  <si>
    <t>TAARIFA YA MAPATO  ROBO YA KWANZA</t>
  </si>
  <si>
    <t>MWEZI JULAI- SEPTEMBA 2016</t>
  </si>
  <si>
    <t>MAPATO HALISI JULAI - OKTOBA 2016</t>
  </si>
  <si>
    <t>MWEZI JULAI- OKTOBA, 2016</t>
  </si>
  <si>
    <t>TAARIFA YA MAPATO  MWEZI OKTOBA, 2016</t>
  </si>
  <si>
    <t>MAPATO HALISI OKTOBA, 2016</t>
  </si>
  <si>
    <t>TAARIFA YA MAPATO  MWEZI NOVEMBA, 2016</t>
  </si>
  <si>
    <t>MWEZI JULAI- NOVEMBA, 2016</t>
  </si>
  <si>
    <t>MAPATO HALISI NOVEMBA, 2016</t>
  </si>
  <si>
    <t>MAPATO HALISI JULAI - NOVEMBA 2016</t>
  </si>
  <si>
    <t>MDH Funds</t>
  </si>
  <si>
    <t>506A - KILIMO, UMWAGILIAJI NA USHIRIKA</t>
  </si>
  <si>
    <t>TAARIFA YA MAPATO  MWEZI DESEMBA, 2016</t>
  </si>
  <si>
    <t>MWEZI JULAI- DESEMBA, 2016</t>
  </si>
  <si>
    <t>MAPATO HALISI DESEMBA, 2016</t>
  </si>
  <si>
    <t>MAPATO HALISI JULAI - DESEMBA 2016</t>
  </si>
  <si>
    <t>Global Funds</t>
  </si>
  <si>
    <t>MAPATO HALISI JULAI - JANUARI 2017</t>
  </si>
  <si>
    <t>MAPATO HALISI JANUARI, 2017</t>
  </si>
  <si>
    <t>TAARIFA YA MAPATO  MWEZI JANUARI, 2017</t>
  </si>
  <si>
    <t>MWEZI JULAI - JANUARI, 2017</t>
  </si>
  <si>
    <t>TAARIFA YA MAPATO  MWEZI FEBRUARI, 2017</t>
  </si>
  <si>
    <t>MWEZI JULAI - FEBRUARI, 2017</t>
  </si>
  <si>
    <t>MAPATO HALISI FEBRUARI, 2017</t>
  </si>
  <si>
    <t>MAPATO HALISI JULAI - FEBRUARI 2017</t>
  </si>
  <si>
    <t>MAPATO HALISI JULAI - JANUARI 2016</t>
  </si>
  <si>
    <t>MAPATO HALISI MACHI, 2017</t>
  </si>
  <si>
    <t>MAPATO HALISI JULAI - MACHI 2017</t>
  </si>
  <si>
    <t>MWEZI JULAI - MACHI, 2017</t>
  </si>
  <si>
    <t>TAARIFA YA MAPATO  MWEZI MACHI, 2017</t>
  </si>
  <si>
    <t>MAPATO HALISI APRILI, 2017</t>
  </si>
  <si>
    <t>MAPATO HALISI JULAI - APRIL 2017</t>
  </si>
  <si>
    <t>UNITED REPUBLIC OF TANZANIA</t>
  </si>
  <si>
    <t>PRESIDENT'S OFFICE</t>
  </si>
  <si>
    <t>REGIONAL ADMINISTRATION AND LOCAL GOVERNMENT</t>
  </si>
  <si>
    <t>Karagwe District Council</t>
  </si>
  <si>
    <t>Monthly Revenue Report</t>
  </si>
  <si>
    <t>April 2017</t>
  </si>
  <si>
    <t>Amount in (TZS)</t>
  </si>
  <si>
    <t>GFS Code</t>
  </si>
  <si>
    <t>Item Description</t>
  </si>
  <si>
    <t>Year Budget</t>
  </si>
  <si>
    <t>Revenue
July - March</t>
  </si>
  <si>
    <t>Revenue
April</t>
  </si>
  <si>
    <t>Revenue
July - April</t>
  </si>
  <si>
    <t>Variance</t>
  </si>
  <si>
    <t>% Annual Performance</t>
  </si>
  <si>
    <t>OWNSOURCE</t>
  </si>
  <si>
    <t>500A - Administration General</t>
  </si>
  <si>
    <t>Service Levy</t>
  </si>
  <si>
    <t>Tender fee</t>
  </si>
  <si>
    <t>Advertising fee</t>
  </si>
  <si>
    <t>Other Revenue</t>
  </si>
  <si>
    <t>Building materials extraction license fee</t>
  </si>
  <si>
    <t>By law fines</t>
  </si>
  <si>
    <t>Permit fees for billboards, posters or hoarding</t>
  </si>
  <si>
    <t>Revenue from renting of assets</t>
  </si>
  <si>
    <t>Revenue from renting of houses</t>
  </si>
  <si>
    <t>Sub Total 500A</t>
  </si>
  <si>
    <t>502E - Finance and Trade Administratn</t>
  </si>
  <si>
    <t>Guest House Levy</t>
  </si>
  <si>
    <t>Other Levies on Business Activity</t>
  </si>
  <si>
    <t>Market stalls / slabs dues</t>
  </si>
  <si>
    <t>Intoxicating liquor license fee</t>
  </si>
  <si>
    <t>Other business licence fees</t>
  </si>
  <si>
    <t>Taxi license fee</t>
  </si>
  <si>
    <t>Sub Total 502E</t>
  </si>
  <si>
    <t>505A - Livestock and Fisheries Administration</t>
  </si>
  <si>
    <t>Livestock dipping service fee</t>
  </si>
  <si>
    <t>140348</t>
  </si>
  <si>
    <t>Livestock market fee</t>
  </si>
  <si>
    <t>Abattoir slaughter service fee</t>
  </si>
  <si>
    <t>Auction mart fees</t>
  </si>
  <si>
    <t>Sub Total 505A</t>
  </si>
  <si>
    <t>506D -  Co-operatives Operations</t>
  </si>
  <si>
    <t>Coffee Crop cess</t>
  </si>
  <si>
    <t>Other food crop cess</t>
  </si>
  <si>
    <t>Sub Total 506D</t>
  </si>
  <si>
    <t>508A - Community Health Initiatives/Promotion</t>
  </si>
  <si>
    <t>Other fines and penalties</t>
  </si>
  <si>
    <t>140399</t>
  </si>
  <si>
    <t>Health facility user charges</t>
  </si>
  <si>
    <t>Sub Total 508A</t>
  </si>
  <si>
    <t>511A - Works and Fire rescure Administration</t>
  </si>
  <si>
    <t>Building permit fee</t>
  </si>
  <si>
    <t>Sub Total 511A</t>
  </si>
  <si>
    <t>512A - Land and Natural Resource Admin</t>
  </si>
  <si>
    <t>Property rates</t>
  </si>
  <si>
    <t>Land Rent</t>
  </si>
  <si>
    <t>Sub Total 512A</t>
  </si>
  <si>
    <t>512H - Forestry Management</t>
  </si>
  <si>
    <t>Forest produce license fees</t>
  </si>
  <si>
    <t>Hunting licenses fees</t>
  </si>
  <si>
    <t>Fishing vessel licence fees</t>
  </si>
  <si>
    <t>Sub Total 512H</t>
  </si>
  <si>
    <t>Sub Total OWNSOURCE</t>
  </si>
  <si>
    <t>CENTRAL GOVERNMENT</t>
  </si>
  <si>
    <t>PE Grants</t>
  </si>
  <si>
    <t>OC Grants</t>
  </si>
  <si>
    <t>500B - Human Resource Operations</t>
  </si>
  <si>
    <t>Other Development Grants</t>
  </si>
  <si>
    <t>Sub Total 500B</t>
  </si>
  <si>
    <t>506A - Agriculture, Irrigation and Co-operative Admin</t>
  </si>
  <si>
    <t>Sub Total 506A</t>
  </si>
  <si>
    <t>507A - Primary Education Administration</t>
  </si>
  <si>
    <t>Sub Total 507A</t>
  </si>
  <si>
    <t>508D - Health Centres</t>
  </si>
  <si>
    <t>Sub Total 508D</t>
  </si>
  <si>
    <t>509A - Secondary Education Administration</t>
  </si>
  <si>
    <t>Sub Total 509A</t>
  </si>
  <si>
    <t>510A - Rural Water Supply</t>
  </si>
  <si>
    <t>Sub Total 510A</t>
  </si>
  <si>
    <t>Sub Total CENTRAL GOVERNMENT</t>
  </si>
  <si>
    <t>OTHER FUNDERS</t>
  </si>
  <si>
    <t>503B - Policy and Planning</t>
  </si>
  <si>
    <t>Sub Total 503B</t>
  </si>
  <si>
    <t>Sub Total 504B</t>
  </si>
  <si>
    <t>507B - Primary Education Operations</t>
  </si>
  <si>
    <t>Sub Total 507B</t>
  </si>
  <si>
    <t>Health Sector Basket Fund-HSBF</t>
  </si>
  <si>
    <t>509B - Secondary Education Operations</t>
  </si>
  <si>
    <t>Secondary Education Development Prog</t>
  </si>
  <si>
    <t>Sub Total 509B</t>
  </si>
  <si>
    <t>National Water Supply and Sanitation Pr</t>
  </si>
  <si>
    <t>511B - Road Services</t>
  </si>
  <si>
    <t>Road Fund</t>
  </si>
  <si>
    <t>Sub Total 511B</t>
  </si>
  <si>
    <t>Sub Total OTHER FUNDERS</t>
  </si>
  <si>
    <t xml:space="preserve">Total </t>
  </si>
  <si>
    <t>DEVELOPMENT</t>
  </si>
  <si>
    <t>Total DEVELOPMENT</t>
  </si>
  <si>
    <t>Grand Total</t>
  </si>
  <si>
    <t>Printed on 03/05/2017 12:24 pm</t>
  </si>
  <si>
    <t>Page 6 of 6</t>
  </si>
  <si>
    <t>TAARIFA YA MAPATO NA MATUMIZI KWA KIPINDI CHA MWEZI APRILI 2017</t>
  </si>
  <si>
    <t>Mh. Mwenyekiti</t>
  </si>
  <si>
    <t>Timu ya menejimenti ya Halmashauri</t>
  </si>
  <si>
    <t>Halmashauri ya Wilaya</t>
  </si>
  <si>
    <t>KARAGWE</t>
  </si>
  <si>
    <t>A: MAKISIO</t>
  </si>
  <si>
    <r>
      <t xml:space="preserve">Kwa mwaka wa fedha 2016/2017, Halmashauri ya Wilaya ya Karagwe imekisia kukusanya na kutumia kiasi cha fedha chenye jumla ya </t>
    </r>
    <r>
      <rPr>
        <b/>
        <sz val="12"/>
        <color indexed="8"/>
        <rFont val="Arial"/>
        <family val="2"/>
      </rPr>
      <t>TZS 34,771,925,911.61</t>
    </r>
  </si>
  <si>
    <t>Fedha hizi zinatokana na vyanzo mbalimbali kamaifuatavyo:-</t>
  </si>
  <si>
    <r>
      <t>(i)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Arial"/>
        <family val="2"/>
      </rPr>
      <t xml:space="preserve">Mapato yatokanayo na vyanzo vya ndani vya Halmashauri – </t>
    </r>
    <r>
      <rPr>
        <b/>
        <sz val="12"/>
        <color indexed="8"/>
        <rFont val="Arial"/>
        <family val="2"/>
      </rPr>
      <t>TZS 2,139,521,000.00</t>
    </r>
  </si>
  <si>
    <r>
      <t>(ii)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Arial"/>
        <family val="2"/>
      </rPr>
      <t xml:space="preserve">Mapato toka Serikali kuu kwa ajili ya Mishahara (PE) – </t>
    </r>
    <r>
      <rPr>
        <b/>
        <sz val="12"/>
        <color indexed="8"/>
        <rFont val="Arial"/>
        <family val="2"/>
      </rPr>
      <t>TZS 22,526,370,000.00</t>
    </r>
  </si>
  <si>
    <r>
      <t>(iii)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Mapato toka Serikali kuu kwa ajili ya Matumizi ya Kawaida (O.C) – </t>
    </r>
    <r>
      <rPr>
        <b/>
        <sz val="12"/>
        <color indexed="8"/>
        <rFont val="Arial"/>
        <family val="2"/>
      </rPr>
      <t>TZS 1,822,698,000.00</t>
    </r>
  </si>
  <si>
    <r>
      <t>(iv)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Mapato toka Serikalikuu/Wahisani kwa ajili ya Miradi ya Maendeleo – </t>
    </r>
    <r>
      <rPr>
        <b/>
        <sz val="12"/>
        <color indexed="8"/>
        <rFont val="Arial"/>
        <family val="2"/>
      </rPr>
      <t>TZS 7,183,336,911.61.00</t>
    </r>
  </si>
  <si>
    <r>
      <t>(v)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Arial"/>
        <family val="2"/>
      </rPr>
      <t xml:space="preserve">Mapato yatokanayo na Michango ya Jamii – </t>
    </r>
    <r>
      <rPr>
        <b/>
        <sz val="12"/>
        <color indexed="8"/>
        <rFont val="Arial"/>
        <family val="2"/>
      </rPr>
      <t>TZS 1,100,000,000/-</t>
    </r>
  </si>
  <si>
    <t>MAELEZO</t>
  </si>
  <si>
    <t>B: MAPATO</t>
  </si>
  <si>
    <r>
      <t xml:space="preserve">Mheshimiwa Mwenyekiti, kwa mwezi Aprili 2017, Halmashauri ya Wilaya imekusanya kiasi cha </t>
    </r>
    <r>
      <rPr>
        <b/>
        <sz val="12"/>
        <color indexed="8"/>
        <rFont val="Arial"/>
        <family val="2"/>
      </rPr>
      <t xml:space="preserve">TZS </t>
    </r>
    <r>
      <rPr>
        <b/>
        <sz val="12"/>
        <color indexed="8"/>
        <rFont val="Arial"/>
        <family val="2"/>
      </rPr>
      <t xml:space="preserve">2,183,183,892.84 </t>
    </r>
    <r>
      <rPr>
        <sz val="12"/>
        <color indexed="8"/>
        <rFont val="Arial"/>
        <family val="2"/>
      </rPr>
      <t xml:space="preserve">na jumla ya mapato Julai hadi Aprili ni </t>
    </r>
    <r>
      <rPr>
        <b/>
        <sz val="12"/>
        <color indexed="8"/>
        <rFont val="Arial"/>
        <family val="2"/>
      </rPr>
      <t xml:space="preserve">TZS </t>
    </r>
    <r>
      <rPr>
        <b/>
        <sz val="12"/>
        <color indexed="8"/>
        <rFont val="Arial"/>
        <family val="2"/>
      </rPr>
      <t xml:space="preserve">25,570,049,555.84 </t>
    </r>
    <r>
      <rPr>
        <sz val="12"/>
        <color indexed="8"/>
        <rFont val="Arial"/>
        <family val="2"/>
      </rPr>
      <t xml:space="preserve">ambayo ni sawa na </t>
    </r>
    <r>
      <rPr>
        <b/>
        <sz val="12"/>
        <color indexed="8"/>
        <rFont val="Arial"/>
        <family val="2"/>
      </rPr>
      <t>asilimia 73.53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ya lengo kwa mwaka kwa mchanaganuo ufuatao:-</t>
    </r>
  </si>
  <si>
    <r>
      <t>(i)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Arial"/>
        <family val="2"/>
      </rPr>
      <t xml:space="preserve">Mapato kutokana na vyanzo vya ndani vya Halmashauri – </t>
    </r>
    <r>
      <rPr>
        <b/>
        <sz val="12"/>
        <color indexed="8"/>
        <rFont val="Arial"/>
        <family val="2"/>
      </rPr>
      <t>TZS 68,925,232.50</t>
    </r>
  </si>
  <si>
    <r>
      <t>(ii)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Arial"/>
        <family val="2"/>
      </rPr>
      <t xml:space="preserve">Mapato kutoka serikali kuu kwa ajili ya Mishahara (P.E) </t>
    </r>
    <r>
      <rPr>
        <b/>
        <sz val="12"/>
        <color indexed="8"/>
        <rFont val="Arial"/>
        <family val="2"/>
      </rPr>
      <t>1,790,189,500.00</t>
    </r>
  </si>
  <si>
    <r>
      <t>(iii)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Mapato kutoka Serikali kuu kwa ajili ya Matumizi ya Kawaida (O.C) – </t>
    </r>
    <r>
      <rPr>
        <b/>
        <sz val="12"/>
        <color indexed="8"/>
        <rFont val="Arial"/>
        <family val="2"/>
      </rPr>
      <t>TZS 37,494,500.00</t>
    </r>
  </si>
  <si>
    <r>
      <t>(iv)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Mapato kutoka Serikali kuu/Wahisani kwa ajili ya Miradi ya Maendeleo–</t>
    </r>
    <r>
      <rPr>
        <b/>
        <sz val="12"/>
        <color indexed="8"/>
        <rFont val="Arial"/>
        <family val="2"/>
      </rPr>
      <t>TZS 287,210,660.00</t>
    </r>
  </si>
  <si>
    <r>
      <t>(v)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Arial"/>
        <family val="2"/>
      </rPr>
      <t xml:space="preserve">Mapato kutokana na Michango ya Jamii – </t>
    </r>
    <r>
      <rPr>
        <b/>
        <sz val="12"/>
        <color indexed="8"/>
        <rFont val="Arial"/>
        <family val="2"/>
      </rPr>
      <t>TZS 0.00</t>
    </r>
  </si>
  <si>
    <t>Jedwali 2:Makisio na Mapato ya Mwezi Aprili, 2017</t>
  </si>
  <si>
    <t xml:space="preserve"> MAKISIO (TZS) </t>
  </si>
  <si>
    <t>MAPATO JULAI 2016 – MACHI  2017</t>
  </si>
  <si>
    <t xml:space="preserve"> MAPATO APRILI 2017 </t>
  </si>
  <si>
    <t xml:space="preserve"> MAPATO JULAI 2016 - APRILI 2017 </t>
  </si>
  <si>
    <t>%  (Julai-Aprili 2017)</t>
  </si>
  <si>
    <t>Mapato ya Vyanzo vya Ndani</t>
  </si>
  <si>
    <t>Mapato ya Mishahara</t>
  </si>
  <si>
    <t>Mapato ya Ruzuku (O.C)</t>
  </si>
  <si>
    <t>Mapato ya Miradi ya Maendeleo</t>
  </si>
  <si>
    <t>5,048,925,547,.92</t>
  </si>
  <si>
    <t>Mapato ya Michango ya Jamii</t>
  </si>
  <si>
    <t xml:space="preserve">        -   </t>
  </si>
  <si>
    <t>C: MATUMIZI</t>
  </si>
  <si>
    <r>
      <t xml:space="preserve">Mheshimiwa Mwenyekiti, kwa mwezi Aprili 2017 Halmashauri ya Wilaya imetumia jumla ya </t>
    </r>
    <r>
      <rPr>
        <b/>
        <sz val="12"/>
        <color indexed="8"/>
        <rFont val="Arial"/>
        <family val="2"/>
      </rPr>
      <t xml:space="preserve">TZS 2,109,949,209.95 </t>
    </r>
    <r>
      <rPr>
        <sz val="12"/>
        <color indexed="8"/>
        <rFont val="Arial"/>
        <family val="2"/>
      </rPr>
      <t xml:space="preserve">na jumla ya matumizi Julai hadi Aprili 2017 ni </t>
    </r>
    <r>
      <rPr>
        <b/>
        <sz val="12"/>
        <color indexed="8"/>
        <rFont val="Arial"/>
        <family val="2"/>
      </rPr>
      <t xml:space="preserve">TZS 25,991,738,250.64 </t>
    </r>
    <r>
      <rPr>
        <sz val="12"/>
        <color indexed="8"/>
        <rFont val="Arial"/>
        <family val="2"/>
      </rPr>
      <t xml:space="preserve">ambayo ni sawa na </t>
    </r>
    <r>
      <rPr>
        <b/>
        <sz val="12"/>
        <color indexed="8"/>
        <rFont val="Arial"/>
        <family val="2"/>
      </rPr>
      <t xml:space="preserve">asilimia 69.85 </t>
    </r>
    <r>
      <rPr>
        <sz val="12"/>
        <color indexed="8"/>
        <rFont val="Arial"/>
        <family val="2"/>
      </rPr>
      <t>ya lengo lake la mwaka pamoja na bakaa ya mwaka 2015/2016 kwa mchanganuo ufuatao:-</t>
    </r>
  </si>
  <si>
    <r>
      <t>(i)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Arial"/>
        <family val="2"/>
      </rPr>
      <t xml:space="preserve">Matumizi ya fedha za ndani – Matumizi yakawaida (40%) – </t>
    </r>
    <r>
      <rPr>
        <b/>
        <sz val="12"/>
        <color indexed="8"/>
        <rFont val="Arial"/>
        <family val="2"/>
      </rPr>
      <t xml:space="preserve">TZS </t>
    </r>
    <r>
      <rPr>
        <b/>
        <sz val="12"/>
        <color indexed="8"/>
        <rFont val="Arial"/>
        <family val="2"/>
      </rPr>
      <t>36,897,455.64</t>
    </r>
  </si>
  <si>
    <r>
      <t>(ii)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Arial"/>
        <family val="2"/>
      </rPr>
      <t xml:space="preserve">Matumizi fedha za ndani – Miradi ya Maendeleo (60%) – </t>
    </r>
    <r>
      <rPr>
        <b/>
        <sz val="12"/>
        <color indexed="8"/>
        <rFont val="Arial"/>
        <family val="2"/>
      </rPr>
      <t xml:space="preserve">TZS </t>
    </r>
    <r>
      <rPr>
        <b/>
        <sz val="12"/>
        <color indexed="8"/>
        <rFont val="Arial"/>
        <family val="2"/>
      </rPr>
      <t>21,380,000.00</t>
    </r>
  </si>
  <si>
    <r>
      <t>(iii)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Matumizi ya fedha kutoka Serikali Kuu kwa ajili ya Mishahara – </t>
    </r>
    <r>
      <rPr>
        <b/>
        <sz val="12"/>
        <color indexed="8"/>
        <rFont val="Arial"/>
        <family val="2"/>
      </rPr>
      <t xml:space="preserve">TZS </t>
    </r>
    <r>
      <rPr>
        <b/>
        <sz val="12"/>
        <color indexed="8"/>
        <rFont val="Arial"/>
        <family val="2"/>
      </rPr>
      <t>1,791,058,500.00</t>
    </r>
  </si>
  <si>
    <r>
      <t>(iv)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Matumizi ya fedha kutoka Serikali Kuu kwa ajili ya Matumizi ya Kawaida – </t>
    </r>
    <r>
      <rPr>
        <b/>
        <sz val="12"/>
        <color indexed="8"/>
        <rFont val="Arial"/>
        <family val="2"/>
      </rPr>
      <t xml:space="preserve">TZS </t>
    </r>
    <r>
      <rPr>
        <b/>
        <sz val="12"/>
        <color indexed="8"/>
        <rFont val="Arial"/>
        <family val="2"/>
      </rPr>
      <t>27,457,500.00</t>
    </r>
  </si>
  <si>
    <r>
      <t>(v)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Arial"/>
        <family val="2"/>
      </rPr>
      <t xml:space="preserve">Matumizi ya fedha kutoka Serikali Kuu/Wahisani kwa ajili ya Miradi ya Maendeleo – </t>
    </r>
    <r>
      <rPr>
        <b/>
        <sz val="12"/>
        <color indexed="8"/>
        <rFont val="Arial"/>
        <family val="2"/>
      </rPr>
      <t xml:space="preserve">TZS </t>
    </r>
    <r>
      <rPr>
        <b/>
        <sz val="12"/>
        <color indexed="8"/>
        <rFont val="Arial"/>
        <family val="2"/>
      </rPr>
      <t>233,155,754.31</t>
    </r>
  </si>
  <si>
    <r>
      <t>(vi)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Matumizi ya fedha kutokana na Michango ya Jamii – </t>
    </r>
    <r>
      <rPr>
        <b/>
        <sz val="12"/>
        <color indexed="8"/>
        <rFont val="Arial"/>
        <family val="2"/>
      </rPr>
      <t>TZS 0.00</t>
    </r>
  </si>
  <si>
    <t>Jedwali 3: Makisio na Bakaa pamoja na Matumizi halisi mwezi Aprili 2017</t>
  </si>
  <si>
    <t xml:space="preserve"> MAKISIO NA BAKAA YA 2015/2016</t>
  </si>
  <si>
    <t>MATUMIZI JULAI – MACHI 2017</t>
  </si>
  <si>
    <t xml:space="preserve">  MATUMIZI APRILI 2017 </t>
  </si>
  <si>
    <t xml:space="preserve"> MATUMIZI JULAI - APRILI 2017</t>
  </si>
  <si>
    <t>%</t>
  </si>
  <si>
    <t>Matumizi ya Own Source - 40%</t>
  </si>
  <si>
    <t>Matumizi ya Own Source- 60%</t>
  </si>
  <si>
    <t>Mishahara ya Watumishi</t>
  </si>
  <si>
    <t>18.062,555,059.49</t>
  </si>
  <si>
    <t>Matumizi ya Kawaida (O.C)</t>
  </si>
  <si>
    <t>Miradi ya Maendeleo</t>
  </si>
  <si>
    <t>Michango ya Jamii</t>
  </si>
  <si>
    <t>-</t>
  </si>
  <si>
    <t>D: TAARIFA MBALI MBALI</t>
  </si>
  <si>
    <t>Mheshimiwa Mwenyekiti</t>
  </si>
  <si>
    <t>Zipo taarifa mbali mbali ambazo zimeambatana na taarifa hii kwa ajili ya kupitiwa na kikao chako na kutoa ushauri. Taarifa hizi ni kama zifuatazo:-</t>
  </si>
  <si>
    <r>
      <t>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Wadaiwa wa vyanzo vya Mapato ya Ndani</t>
    </r>
  </si>
  <si>
    <r>
      <t xml:space="preserve">Halmashauri inadai vyanzo mbalimbali </t>
    </r>
    <r>
      <rPr>
        <b/>
        <sz val="12"/>
        <color indexed="8"/>
        <rFont val="Arial"/>
        <family val="2"/>
      </rPr>
      <t>TZS 411,814,596.36………………44-48</t>
    </r>
  </si>
  <si>
    <r>
      <t>2.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Wadaiwa wa Masurufu</t>
    </r>
  </si>
  <si>
    <r>
      <t xml:space="preserve">Halmashauri inadai masurufu   kiasi cha </t>
    </r>
    <r>
      <rPr>
        <b/>
        <sz val="12"/>
        <color indexed="8"/>
        <rFont val="Arial"/>
        <family val="2"/>
      </rPr>
      <t>TZS 11,753,200.00……………… 49</t>
    </r>
  </si>
  <si>
    <r>
      <t>3.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Wadaiwa wa Mikopo ya Mishahara</t>
    </r>
  </si>
  <si>
    <r>
      <t xml:space="preserve">Halmashauri inadai Mikopo ya watumishi </t>
    </r>
    <r>
      <rPr>
        <b/>
        <sz val="12"/>
        <color indexed="8"/>
        <rFont val="Arial"/>
        <family val="2"/>
      </rPr>
      <t>TZS 3549,805.00</t>
    </r>
    <r>
      <rPr>
        <sz val="12"/>
        <color indexed="8"/>
        <rFont val="Arial"/>
        <family val="2"/>
      </rPr>
      <t>…………..</t>
    </r>
    <r>
      <rPr>
        <b/>
        <sz val="12"/>
        <color indexed="8"/>
        <rFont val="Arial"/>
        <family val="2"/>
      </rPr>
      <t>….50-51</t>
    </r>
  </si>
  <si>
    <r>
      <t>4.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Wadai – Wazabuni</t>
    </r>
  </si>
  <si>
    <r>
      <t xml:space="preserve">Halmashauri inadaiwa na Wazabuni </t>
    </r>
    <r>
      <rPr>
        <b/>
        <sz val="12"/>
        <color indexed="8"/>
        <rFont val="Arial"/>
        <family val="2"/>
      </rPr>
      <t>TZS 301,394,039.00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        …....…...52-53</t>
    </r>
  </si>
  <si>
    <r>
      <t>5.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Wadai – Wakandarasi</t>
    </r>
  </si>
  <si>
    <r>
      <t xml:space="preserve">Wakandarasi wanaidai Halmashauri </t>
    </r>
    <r>
      <rPr>
        <b/>
        <sz val="12"/>
        <color indexed="8"/>
        <rFont val="Arial"/>
        <family val="2"/>
      </rPr>
      <t>TZS 956,254,491.16………………..54-55</t>
    </r>
  </si>
  <si>
    <r>
      <t>6.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Madai – watumishi wasio waalimu</t>
    </r>
  </si>
  <si>
    <r>
      <t xml:space="preserve">Madai ya Watumishi wasio waalimu </t>
    </r>
    <r>
      <rPr>
        <b/>
        <sz val="12"/>
        <color indexed="8"/>
        <rFont val="Arial"/>
        <family val="2"/>
      </rPr>
      <t>TZS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619,205,120.90   ……………… 56</t>
    </r>
  </si>
  <si>
    <r>
      <t>7.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Mchanganuo wa mapato ya ndani kwa kila kata.</t>
    </r>
  </si>
  <si>
    <r>
      <t xml:space="preserve">Halmashauri ya wilaya ya Karagwe imekusanya mapato yake ya ndani kutokana na vyanzo mbalimbali, vikiwemo vyanzo vinavyo kusanywa katika ngazi za kata, mchanganuo wa makusanyo kutoka ngazi za kata uko </t>
    </r>
    <r>
      <rPr>
        <b/>
        <sz val="12"/>
        <color indexed="8"/>
        <rFont val="Arial"/>
        <family val="2"/>
      </rPr>
      <t>ukurasa ………….57</t>
    </r>
  </si>
  <si>
    <t>Ninawasilisha</t>
  </si>
  <si>
    <t>Edward B. Malima</t>
  </si>
  <si>
    <t>Kny: MKURUGENZI MTENDAJI</t>
  </si>
  <si>
    <t>HALMASHAURI YA WILAYA</t>
  </si>
  <si>
    <t>Na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</si>
</sst>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</numFmts>
  <fonts count="7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7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.5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 vertical="top"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horizontal="left" vertical="top"/>
    </xf>
    <xf numFmtId="39" fontId="6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0" xfId="0" applyFont="1" applyAlignment="1">
      <alignment vertical="top" wrapText="1" readingOrder="1"/>
    </xf>
    <xf numFmtId="0" fontId="6" fillId="0" borderId="11" xfId="0" applyFont="1" applyBorder="1" applyAlignment="1">
      <alignment vertical="top" wrapText="1"/>
    </xf>
    <xf numFmtId="3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 readingOrder="1"/>
    </xf>
    <xf numFmtId="39" fontId="4" fillId="0" borderId="11" xfId="0" applyNumberFormat="1" applyFont="1" applyBorder="1" applyAlignment="1">
      <alignment vertical="top"/>
    </xf>
    <xf numFmtId="0" fontId="6" fillId="0" borderId="14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4" fillId="0" borderId="0" xfId="0" applyFont="1" applyAlignment="1">
      <alignment vertical="top"/>
    </xf>
    <xf numFmtId="39" fontId="4" fillId="0" borderId="1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39" fontId="0" fillId="0" borderId="0" xfId="0" applyNumberFormat="1" applyAlignment="1">
      <alignment vertical="top"/>
    </xf>
    <xf numFmtId="0" fontId="4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14" xfId="0" applyFont="1" applyBorder="1" applyAlignment="1">
      <alignment horizontal="center" vertical="top" wrapText="1" readingOrder="1"/>
    </xf>
    <xf numFmtId="0" fontId="4" fillId="0" borderId="15" xfId="0" applyFont="1" applyBorder="1" applyAlignment="1">
      <alignment horizontal="center" vertical="top" wrapText="1" readingOrder="1"/>
    </xf>
    <xf numFmtId="43" fontId="0" fillId="0" borderId="0" xfId="42" applyFont="1" applyAlignment="1">
      <alignment vertical="top"/>
    </xf>
    <xf numFmtId="43" fontId="0" fillId="0" borderId="0" xfId="42" applyFont="1" applyAlignment="1">
      <alignment horizontal="center" vertical="top"/>
    </xf>
    <xf numFmtId="4" fontId="63" fillId="0" borderId="0" xfId="0" applyNumberFormat="1" applyFont="1" applyBorder="1" applyAlignment="1">
      <alignment horizontal="right" vertical="center"/>
    </xf>
    <xf numFmtId="39" fontId="0" fillId="0" borderId="10" xfId="0" applyNumberFormat="1" applyBorder="1" applyAlignment="1">
      <alignment vertical="top"/>
    </xf>
    <xf numFmtId="4" fontId="64" fillId="0" borderId="0" xfId="62" applyNumberFormat="1" applyFont="1" applyBorder="1" applyAlignment="1">
      <alignment horizontal="right" vertical="center"/>
      <protection/>
    </xf>
    <xf numFmtId="39" fontId="0" fillId="0" borderId="0" xfId="0" applyNumberFormat="1" applyBorder="1" applyAlignment="1">
      <alignment vertical="top"/>
    </xf>
    <xf numFmtId="39" fontId="6" fillId="0" borderId="0" xfId="0" applyNumberFormat="1" applyFont="1" applyAlignment="1">
      <alignment horizontal="right" vertical="top"/>
    </xf>
    <xf numFmtId="43" fontId="0" fillId="0" borderId="0" xfId="0" applyNumberFormat="1" applyAlignment="1">
      <alignment vertical="top"/>
    </xf>
    <xf numFmtId="39" fontId="4" fillId="0" borderId="11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43" fontId="1" fillId="0" borderId="0" xfId="42" applyFont="1" applyFill="1" applyAlignment="1">
      <alignment vertical="top"/>
    </xf>
    <xf numFmtId="0" fontId="0" fillId="0" borderId="10" xfId="0" applyFill="1" applyBorder="1" applyAlignment="1">
      <alignment vertical="top"/>
    </xf>
    <xf numFmtId="39" fontId="0" fillId="0" borderId="10" xfId="0" applyNumberFormat="1" applyFill="1" applyBorder="1" applyAlignment="1">
      <alignment vertical="top"/>
    </xf>
    <xf numFmtId="43" fontId="0" fillId="0" borderId="0" xfId="42" applyFont="1" applyFill="1" applyAlignment="1">
      <alignment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39" fontId="6" fillId="0" borderId="11" xfId="0" applyNumberFormat="1" applyFont="1" applyFill="1" applyBorder="1" applyAlignment="1">
      <alignment vertical="top"/>
    </xf>
    <xf numFmtId="39" fontId="6" fillId="0" borderId="10" xfId="0" applyNumberFormat="1" applyFont="1" applyFill="1" applyBorder="1" applyAlignment="1">
      <alignment horizontal="right" vertical="top"/>
    </xf>
    <xf numFmtId="39" fontId="6" fillId="0" borderId="0" xfId="0" applyNumberFormat="1" applyFont="1" applyFill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39" fontId="0" fillId="0" borderId="0" xfId="0" applyNumberFormat="1" applyFill="1" applyAlignment="1">
      <alignment vertical="top"/>
    </xf>
    <xf numFmtId="43" fontId="0" fillId="0" borderId="10" xfId="42" applyFont="1" applyFill="1" applyBorder="1" applyAlignment="1">
      <alignment vertical="top"/>
    </xf>
    <xf numFmtId="43" fontId="0" fillId="0" borderId="10" xfId="0" applyNumberFormat="1" applyFill="1" applyBorder="1" applyAlignment="1">
      <alignment vertical="top"/>
    </xf>
    <xf numFmtId="0" fontId="6" fillId="0" borderId="14" xfId="0" applyFont="1" applyFill="1" applyBorder="1" applyAlignment="1">
      <alignment vertical="top" wrapText="1" readingOrder="1"/>
    </xf>
    <xf numFmtId="39" fontId="4" fillId="0" borderId="16" xfId="0" applyNumberFormat="1" applyFont="1" applyFill="1" applyBorder="1" applyAlignment="1">
      <alignment vertical="top"/>
    </xf>
    <xf numFmtId="43" fontId="6" fillId="0" borderId="0" xfId="42" applyFont="1" applyAlignment="1">
      <alignment vertical="top"/>
    </xf>
    <xf numFmtId="0" fontId="6" fillId="0" borderId="12" xfId="0" applyFont="1" applyFill="1" applyBorder="1" applyAlignment="1">
      <alignment vertical="top" wrapText="1"/>
    </xf>
    <xf numFmtId="39" fontId="6" fillId="0" borderId="11" xfId="0" applyNumberFormat="1" applyFont="1" applyFill="1" applyBorder="1" applyAlignment="1">
      <alignment horizontal="right" vertical="top"/>
    </xf>
    <xf numFmtId="3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9" fontId="4" fillId="0" borderId="10" xfId="0" applyNumberFormat="1" applyFont="1" applyFill="1" applyBorder="1" applyAlignment="1">
      <alignment vertical="top"/>
    </xf>
    <xf numFmtId="39" fontId="6" fillId="0" borderId="10" xfId="0" applyNumberFormat="1" applyFont="1" applyBorder="1" applyAlignment="1">
      <alignment horizontal="right" vertical="top"/>
    </xf>
    <xf numFmtId="39" fontId="6" fillId="0" borderId="10" xfId="0" applyNumberFormat="1" applyFont="1" applyFill="1" applyBorder="1" applyAlignment="1">
      <alignment horizontal="right" vertical="top"/>
    </xf>
    <xf numFmtId="39" fontId="10" fillId="0" borderId="10" xfId="0" applyNumberFormat="1" applyFont="1" applyFill="1" applyBorder="1" applyAlignment="1">
      <alignment vertical="top"/>
    </xf>
    <xf numFmtId="39" fontId="10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39" fontId="3" fillId="0" borderId="12" xfId="0" applyNumberFormat="1" applyFont="1" applyFill="1" applyBorder="1" applyAlignment="1">
      <alignment horizontal="left" vertical="top"/>
    </xf>
    <xf numFmtId="39" fontId="6" fillId="0" borderId="10" xfId="0" applyNumberFormat="1" applyFont="1" applyFill="1" applyBorder="1" applyAlignment="1">
      <alignment vertical="top"/>
    </xf>
    <xf numFmtId="43" fontId="4" fillId="0" borderId="15" xfId="42" applyFont="1" applyBorder="1" applyAlignment="1">
      <alignment horizontal="center" vertical="top" wrapText="1" readingOrder="1"/>
    </xf>
    <xf numFmtId="43" fontId="0" fillId="0" borderId="10" xfId="42" applyFont="1" applyBorder="1" applyAlignment="1">
      <alignment vertical="top"/>
    </xf>
    <xf numFmtId="43" fontId="6" fillId="0" borderId="10" xfId="42" applyFont="1" applyBorder="1" applyAlignment="1">
      <alignment horizontal="right" vertical="top"/>
    </xf>
    <xf numFmtId="43" fontId="6" fillId="0" borderId="10" xfId="42" applyFont="1" applyBorder="1" applyAlignment="1">
      <alignment horizontal="right" vertical="top"/>
    </xf>
    <xf numFmtId="43" fontId="4" fillId="0" borderId="10" xfId="42" applyFont="1" applyFill="1" applyBorder="1" applyAlignment="1">
      <alignment vertical="top"/>
    </xf>
    <xf numFmtId="43" fontId="6" fillId="0" borderId="10" xfId="42" applyFont="1" applyFill="1" applyBorder="1" applyAlignment="1">
      <alignment horizontal="right" vertical="top"/>
    </xf>
    <xf numFmtId="43" fontId="4" fillId="0" borderId="11" xfId="42" applyFont="1" applyFill="1" applyBorder="1" applyAlignment="1">
      <alignment vertical="top"/>
    </xf>
    <xf numFmtId="43" fontId="6" fillId="0" borderId="0" xfId="42" applyFont="1" applyFill="1" applyAlignment="1">
      <alignment horizontal="right" vertical="top"/>
    </xf>
    <xf numFmtId="43" fontId="6" fillId="0" borderId="10" xfId="42" applyFont="1" applyFill="1" applyBorder="1" applyAlignment="1">
      <alignment horizontal="right" vertical="top"/>
    </xf>
    <xf numFmtId="43" fontId="3" fillId="0" borderId="12" xfId="42" applyFont="1" applyFill="1" applyBorder="1" applyAlignment="1">
      <alignment horizontal="left" vertical="top"/>
    </xf>
    <xf numFmtId="43" fontId="10" fillId="0" borderId="10" xfId="42" applyFont="1" applyFill="1" applyBorder="1" applyAlignment="1">
      <alignment vertical="top"/>
    </xf>
    <xf numFmtId="43" fontId="6" fillId="0" borderId="11" xfId="42" applyFont="1" applyFill="1" applyBorder="1" applyAlignment="1">
      <alignment horizontal="right" vertical="top"/>
    </xf>
    <xf numFmtId="43" fontId="4" fillId="0" borderId="11" xfId="42" applyFont="1" applyBorder="1" applyAlignment="1">
      <alignment vertical="top"/>
    </xf>
    <xf numFmtId="43" fontId="4" fillId="0" borderId="10" xfId="42" applyFont="1" applyBorder="1" applyAlignment="1">
      <alignment vertical="top"/>
    </xf>
    <xf numFmtId="43" fontId="10" fillId="0" borderId="0" xfId="42" applyFont="1" applyAlignment="1">
      <alignment vertical="top"/>
    </xf>
    <xf numFmtId="39" fontId="11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39" fontId="5" fillId="0" borderId="17" xfId="0" applyNumberFormat="1" applyFont="1" applyBorder="1" applyAlignment="1">
      <alignment horizontal="right" vertical="top"/>
    </xf>
    <xf numFmtId="4" fontId="5" fillId="0" borderId="17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7" fillId="0" borderId="11" xfId="0" applyFont="1" applyFill="1" applyBorder="1" applyAlignment="1">
      <alignment horizontal="left" vertical="top" wrapText="1" readingOrder="1"/>
    </xf>
    <xf numFmtId="0" fontId="7" fillId="0" borderId="13" xfId="0" applyFont="1" applyFill="1" applyBorder="1" applyAlignment="1">
      <alignment horizontal="left" vertical="top" wrapText="1" readingOrder="1"/>
    </xf>
    <xf numFmtId="0" fontId="5" fillId="0" borderId="11" xfId="0" applyFont="1" applyFill="1" applyBorder="1" applyAlignment="1">
      <alignment horizontal="left" vertical="top" wrapText="1" readingOrder="1"/>
    </xf>
    <xf numFmtId="0" fontId="5" fillId="0" borderId="12" xfId="0" applyFont="1" applyFill="1" applyBorder="1" applyAlignment="1">
      <alignment horizontal="left" vertical="top" wrapText="1" readingOrder="1"/>
    </xf>
    <xf numFmtId="0" fontId="5" fillId="0" borderId="13" xfId="0" applyFont="1" applyFill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5" fillId="0" borderId="11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horizontal="left" vertical="top" wrapText="1" readingOrder="1"/>
    </xf>
    <xf numFmtId="0" fontId="5" fillId="0" borderId="18" xfId="0" applyFont="1" applyBorder="1" applyAlignment="1">
      <alignment horizontal="righ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172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top" wrapText="1" readingOrder="1"/>
    </xf>
    <xf numFmtId="172" fontId="8" fillId="0" borderId="0" xfId="0" applyNumberFormat="1" applyFont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readingOrder="1"/>
    </xf>
    <xf numFmtId="0" fontId="5" fillId="0" borderId="12" xfId="0" applyFont="1" applyFill="1" applyBorder="1" applyAlignment="1">
      <alignment horizontal="left" vertical="top" wrapText="1" readingOrder="1"/>
    </xf>
    <xf numFmtId="0" fontId="5" fillId="0" borderId="13" xfId="0" applyFont="1" applyFill="1" applyBorder="1" applyAlignment="1">
      <alignment horizontal="left" vertical="top" wrapText="1" readingOrder="1"/>
    </xf>
    <xf numFmtId="0" fontId="7" fillId="0" borderId="11" xfId="0" applyFont="1" applyFill="1" applyBorder="1" applyAlignment="1">
      <alignment horizontal="left" vertical="top" wrapText="1" readingOrder="1"/>
    </xf>
    <xf numFmtId="0" fontId="7" fillId="0" borderId="13" xfId="0" applyFont="1" applyFill="1" applyBorder="1" applyAlignment="1">
      <alignment horizontal="left" vertical="top" wrapText="1" readingOrder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39" fontId="5" fillId="0" borderId="17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vertical="top"/>
    </xf>
    <xf numFmtId="4" fontId="5" fillId="0" borderId="17" xfId="0" applyNumberFormat="1" applyFont="1" applyBorder="1" applyAlignment="1">
      <alignment horizontal="right" vertical="top"/>
    </xf>
    <xf numFmtId="39" fontId="1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left" vertical="top" wrapText="1" readingOrder="1"/>
    </xf>
    <xf numFmtId="39" fontId="11" fillId="0" borderId="19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2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justify" vertical="top"/>
    </xf>
    <xf numFmtId="0" fontId="34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7" fillId="0" borderId="0" xfId="0" applyFont="1" applyAlignment="1">
      <alignment horizontal="justify" vertical="top"/>
    </xf>
    <xf numFmtId="0" fontId="65" fillId="0" borderId="20" xfId="0" applyFont="1" applyBorder="1" applyAlignment="1">
      <alignment vertical="top" wrapText="1"/>
    </xf>
    <xf numFmtId="0" fontId="65" fillId="0" borderId="20" xfId="0" applyFont="1" applyBorder="1" applyAlignment="1">
      <alignment horizontal="center" vertical="top" wrapText="1"/>
    </xf>
    <xf numFmtId="0" fontId="65" fillId="0" borderId="20" xfId="0" applyFont="1" applyBorder="1" applyAlignment="1">
      <alignment horizontal="left" vertical="top" wrapText="1" indent="1"/>
    </xf>
    <xf numFmtId="0" fontId="66" fillId="0" borderId="21" xfId="0" applyFont="1" applyBorder="1" applyAlignment="1">
      <alignment vertical="top"/>
    </xf>
    <xf numFmtId="3" fontId="66" fillId="0" borderId="21" xfId="0" applyNumberFormat="1" applyFont="1" applyBorder="1" applyAlignment="1">
      <alignment horizontal="right" vertical="top"/>
    </xf>
    <xf numFmtId="4" fontId="66" fillId="0" borderId="21" xfId="0" applyNumberFormat="1" applyFont="1" applyBorder="1" applyAlignment="1">
      <alignment horizontal="right" vertical="top"/>
    </xf>
    <xf numFmtId="4" fontId="66" fillId="0" borderId="21" xfId="0" applyNumberFormat="1" applyFont="1" applyBorder="1" applyAlignment="1">
      <alignment horizontal="right" vertical="top" wrapText="1"/>
    </xf>
    <xf numFmtId="0" fontId="66" fillId="0" borderId="21" xfId="0" applyFont="1" applyBorder="1" applyAlignment="1">
      <alignment horizontal="center" vertical="top"/>
    </xf>
    <xf numFmtId="0" fontId="66" fillId="0" borderId="21" xfId="0" applyFont="1" applyBorder="1" applyAlignment="1">
      <alignment horizontal="right" vertical="top"/>
    </xf>
    <xf numFmtId="0" fontId="66" fillId="0" borderId="21" xfId="0" applyFont="1" applyBorder="1" applyAlignment="1">
      <alignment horizontal="right" vertical="top" wrapText="1"/>
    </xf>
    <xf numFmtId="0" fontId="67" fillId="0" borderId="21" xfId="0" applyFont="1" applyBorder="1" applyAlignment="1">
      <alignment horizontal="center" vertical="top"/>
    </xf>
    <xf numFmtId="4" fontId="67" fillId="0" borderId="21" xfId="0" applyNumberFormat="1" applyFont="1" applyBorder="1" applyAlignment="1">
      <alignment horizontal="center" vertical="top"/>
    </xf>
    <xf numFmtId="0" fontId="40" fillId="0" borderId="0" xfId="0" applyFont="1" applyAlignment="1">
      <alignment horizontal="justify" vertical="top"/>
    </xf>
    <xf numFmtId="0" fontId="67" fillId="0" borderId="20" xfId="0" applyFont="1" applyBorder="1" applyAlignment="1">
      <alignment horizontal="center" vertical="top" wrapText="1"/>
    </xf>
    <xf numFmtId="0" fontId="68" fillId="0" borderId="21" xfId="0" applyFont="1" applyBorder="1" applyAlignment="1">
      <alignment vertical="top" wrapText="1"/>
    </xf>
    <xf numFmtId="4" fontId="69" fillId="0" borderId="21" xfId="0" applyNumberFormat="1" applyFont="1" applyBorder="1" applyAlignment="1">
      <alignment horizontal="right" vertical="top"/>
    </xf>
    <xf numFmtId="4" fontId="69" fillId="0" borderId="21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/>
    </xf>
    <xf numFmtId="0" fontId="66" fillId="0" borderId="21" xfId="0" applyFont="1" applyBorder="1" applyAlignment="1">
      <alignment vertical="top" wrapText="1"/>
    </xf>
    <xf numFmtId="0" fontId="69" fillId="0" borderId="21" xfId="0" applyFont="1" applyBorder="1" applyAlignment="1">
      <alignment horizontal="right" vertical="top" wrapText="1"/>
    </xf>
    <xf numFmtId="4" fontId="42" fillId="0" borderId="21" xfId="0" applyNumberFormat="1" applyFont="1" applyBorder="1" applyAlignment="1">
      <alignment horizontal="right" vertical="top"/>
    </xf>
    <xf numFmtId="3" fontId="69" fillId="0" borderId="21" xfId="0" applyNumberFormat="1" applyFont="1" applyBorder="1" applyAlignment="1">
      <alignment horizontal="right" vertical="top"/>
    </xf>
    <xf numFmtId="0" fontId="69" fillId="0" borderId="21" xfId="0" applyFont="1" applyBorder="1" applyAlignment="1">
      <alignment horizontal="right" vertical="top"/>
    </xf>
    <xf numFmtId="0" fontId="69" fillId="0" borderId="21" xfId="0" applyFont="1" applyBorder="1" applyAlignment="1">
      <alignment horizontal="center" vertical="top"/>
    </xf>
    <xf numFmtId="0" fontId="67" fillId="0" borderId="21" xfId="0" applyFont="1" applyBorder="1" applyAlignment="1">
      <alignment vertical="top" wrapText="1"/>
    </xf>
    <xf numFmtId="4" fontId="3" fillId="0" borderId="21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center" vertical="top"/>
    </xf>
    <xf numFmtId="0" fontId="34" fillId="0" borderId="0" xfId="0" applyFont="1" applyAlignment="1">
      <alignment horizontal="left" vertical="top" indent="2"/>
    </xf>
    <xf numFmtId="0" fontId="34" fillId="0" borderId="0" xfId="0" applyFont="1" applyAlignment="1">
      <alignment horizontal="center" vertical="top"/>
    </xf>
    <xf numFmtId="0" fontId="1" fillId="0" borderId="10" xfId="0" applyFont="1" applyBorder="1" applyAlignment="1">
      <alignment vertical="top"/>
    </xf>
    <xf numFmtId="0" fontId="67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4" fontId="69" fillId="0" borderId="10" xfId="0" applyNumberFormat="1" applyFont="1" applyBorder="1" applyAlignment="1">
      <alignment horizontal="right" vertical="top"/>
    </xf>
    <xf numFmtId="0" fontId="66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right" vertical="top"/>
    </xf>
    <xf numFmtId="3" fontId="69" fillId="0" borderId="10" xfId="0" applyNumberFormat="1" applyFont="1" applyBorder="1" applyAlignment="1">
      <alignment horizontal="right" vertical="top"/>
    </xf>
    <xf numFmtId="0" fontId="69" fillId="0" borderId="10" xfId="0" applyFont="1" applyBorder="1" applyAlignment="1">
      <alignment horizontal="right" vertical="top"/>
    </xf>
    <xf numFmtId="0" fontId="67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" fontId="69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/>
    </xf>
    <xf numFmtId="0" fontId="69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 readingOrder="1"/>
    </xf>
    <xf numFmtId="39" fontId="4" fillId="0" borderId="0" xfId="0" applyNumberFormat="1" applyFont="1" applyBorder="1" applyAlignment="1">
      <alignment vertical="top"/>
    </xf>
    <xf numFmtId="43" fontId="4" fillId="0" borderId="0" xfId="42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209550</xdr:colOff>
      <xdr:row>6</xdr:row>
      <xdr:rowOff>19050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0</xdr:rowOff>
    </xdr:from>
    <xdr:to>
      <xdr:col>1</xdr:col>
      <xdr:colOff>895350</xdr:colOff>
      <xdr:row>3</xdr:row>
      <xdr:rowOff>409575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600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7</xdr:col>
      <xdr:colOff>895350</xdr:colOff>
      <xdr:row>0</xdr:row>
      <xdr:rowOff>933450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209550</xdr:colOff>
      <xdr:row>5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209550</xdr:colOff>
      <xdr:row>5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142875</xdr:colOff>
      <xdr:row>5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66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142875</xdr:colOff>
      <xdr:row>5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66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142875</xdr:colOff>
      <xdr:row>5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66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142875</xdr:colOff>
      <xdr:row>5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66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142875</xdr:colOff>
      <xdr:row>5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66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142875</xdr:colOff>
      <xdr:row>5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66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showGridLines="0" zoomScalePageLayoutView="0" workbookViewId="0" topLeftCell="A107">
      <selection activeCell="K114" sqref="K114"/>
    </sheetView>
  </sheetViews>
  <sheetFormatPr defaultColWidth="6.8515625" defaultRowHeight="12.75" outlineLevelCol="1"/>
  <cols>
    <col min="1" max="1" width="7.8515625" style="0" customWidth="1"/>
    <col min="2" max="2" width="49.7109375" style="0" customWidth="1"/>
    <col min="3" max="3" width="15.00390625" style="0" customWidth="1"/>
    <col min="4" max="4" width="11.00390625" style="0" hidden="1" customWidth="1" outlineLevel="1"/>
    <col min="5" max="5" width="12.28125" style="0" hidden="1" customWidth="1" outlineLevel="1"/>
    <col min="6" max="6" width="12.28125" style="0" bestFit="1" customWidth="1" collapsed="1"/>
    <col min="7" max="7" width="13.28125" style="0" bestFit="1" customWidth="1"/>
    <col min="8" max="8" width="8.00390625" style="0" customWidth="1"/>
    <col min="9" max="9" width="10.7109375" style="0" bestFit="1" customWidth="1"/>
  </cols>
  <sheetData>
    <row r="2" spans="1:8" ht="15" customHeight="1">
      <c r="A2" s="108" t="s">
        <v>39</v>
      </c>
      <c r="B2" s="108"/>
      <c r="C2" s="108"/>
      <c r="D2" s="108"/>
      <c r="E2" s="108"/>
      <c r="F2" s="108"/>
      <c r="G2" s="108"/>
      <c r="H2" s="108"/>
    </row>
    <row r="3" spans="1:8" ht="12.75">
      <c r="A3" s="108"/>
      <c r="B3" s="108"/>
      <c r="C3" s="108"/>
      <c r="D3" s="108"/>
      <c r="E3" s="108"/>
      <c r="F3" s="108"/>
      <c r="G3" s="108"/>
      <c r="H3" s="108"/>
    </row>
    <row r="5" spans="1:8" ht="12.75">
      <c r="A5" s="107" t="s">
        <v>40</v>
      </c>
      <c r="B5" s="107"/>
      <c r="C5" s="107"/>
      <c r="D5" s="107"/>
      <c r="E5" s="107"/>
      <c r="F5" s="107"/>
      <c r="G5" s="107"/>
      <c r="H5" s="107"/>
    </row>
    <row r="7" ht="12.75" customHeight="1">
      <c r="B7" s="9"/>
    </row>
    <row r="8" spans="1:8" ht="20.25" customHeight="1">
      <c r="A8" s="109" t="s">
        <v>41</v>
      </c>
      <c r="B8" s="109"/>
      <c r="C8" s="109"/>
      <c r="D8" s="109"/>
      <c r="E8" s="109"/>
      <c r="F8" s="109"/>
      <c r="G8" s="109"/>
      <c r="H8" s="109"/>
    </row>
    <row r="9" spans="1:8" ht="12.75" customHeight="1">
      <c r="A9" s="109" t="s">
        <v>42</v>
      </c>
      <c r="B9" s="109"/>
      <c r="C9" s="109"/>
      <c r="D9" s="109"/>
      <c r="E9" s="109"/>
      <c r="F9" s="109"/>
      <c r="G9" s="109"/>
      <c r="H9" s="109"/>
    </row>
    <row r="10" spans="7:8" ht="12.75" customHeight="1">
      <c r="G10" s="102" t="s">
        <v>43</v>
      </c>
      <c r="H10" s="102"/>
    </row>
    <row r="11" spans="1:8" s="18" customFormat="1" ht="23.25" customHeight="1">
      <c r="A11" s="20" t="s">
        <v>125</v>
      </c>
      <c r="B11" s="21" t="s">
        <v>126</v>
      </c>
      <c r="C11" s="22" t="s">
        <v>44</v>
      </c>
      <c r="D11" s="23" t="s">
        <v>45</v>
      </c>
      <c r="E11" s="23" t="s">
        <v>46</v>
      </c>
      <c r="F11" s="23" t="s">
        <v>46</v>
      </c>
      <c r="G11" s="21" t="s">
        <v>47</v>
      </c>
      <c r="H11" s="23" t="s">
        <v>48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04" t="s">
        <v>122</v>
      </c>
      <c r="B13" s="105"/>
      <c r="C13" s="105"/>
      <c r="D13" s="105"/>
      <c r="E13" s="105"/>
      <c r="F13" s="105"/>
      <c r="G13" s="105"/>
      <c r="H13" s="106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 customHeight="1">
      <c r="A15" s="100" t="s">
        <v>104</v>
      </c>
      <c r="B15" s="103"/>
      <c r="C15" s="103"/>
      <c r="D15" s="103"/>
      <c r="E15" s="103"/>
      <c r="F15" s="103"/>
      <c r="G15" s="103"/>
      <c r="H15" s="10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 customHeight="1">
      <c r="A17" s="2" t="s">
        <v>0</v>
      </c>
      <c r="B17" s="10" t="s">
        <v>49</v>
      </c>
      <c r="C17" s="11">
        <v>49984000</v>
      </c>
      <c r="D17" s="3">
        <v>0</v>
      </c>
      <c r="E17" s="3">
        <v>4809042.15</v>
      </c>
      <c r="F17" s="11">
        <f>D17+E17</f>
        <v>4809042.15</v>
      </c>
      <c r="G17" s="11">
        <f>C17-F17</f>
        <v>45174957.85</v>
      </c>
      <c r="H17" s="4">
        <f>F17/C17*100</f>
        <v>9.6211630721831</v>
      </c>
    </row>
    <row r="18" spans="1:8" ht="12.75" customHeight="1">
      <c r="A18" s="2" t="s">
        <v>1</v>
      </c>
      <c r="B18" s="10" t="s">
        <v>50</v>
      </c>
      <c r="C18" s="11">
        <v>4700000</v>
      </c>
      <c r="D18" s="3">
        <v>0</v>
      </c>
      <c r="E18" s="3">
        <v>3890000</v>
      </c>
      <c r="F18" s="11">
        <f aca="true" t="shared" si="0" ref="F18:F25">D18+E18</f>
        <v>3890000</v>
      </c>
      <c r="G18" s="11">
        <f aca="true" t="shared" si="1" ref="G18:G25">C18-F18</f>
        <v>810000</v>
      </c>
      <c r="H18" s="4">
        <f aca="true" t="shared" si="2" ref="H18:H26">F18/C18*100</f>
        <v>82.76595744680851</v>
      </c>
    </row>
    <row r="19" spans="1:8" ht="12.75" customHeight="1">
      <c r="A19" s="2" t="s">
        <v>2</v>
      </c>
      <c r="B19" s="10" t="s">
        <v>51</v>
      </c>
      <c r="C19" s="11">
        <v>10500000</v>
      </c>
      <c r="D19" s="3">
        <v>0</v>
      </c>
      <c r="E19" s="3">
        <v>0</v>
      </c>
      <c r="F19" s="11">
        <f t="shared" si="0"/>
        <v>0</v>
      </c>
      <c r="G19" s="11">
        <f t="shared" si="1"/>
        <v>10500000</v>
      </c>
      <c r="H19" s="4">
        <f t="shared" si="2"/>
        <v>0</v>
      </c>
    </row>
    <row r="20" spans="1:8" ht="12.75" customHeight="1">
      <c r="A20" s="2" t="s">
        <v>3</v>
      </c>
      <c r="B20" s="10" t="s">
        <v>52</v>
      </c>
      <c r="C20" s="11">
        <v>359122800</v>
      </c>
      <c r="D20" s="3">
        <v>0</v>
      </c>
      <c r="E20" s="3">
        <v>1383500</v>
      </c>
      <c r="F20" s="11">
        <f t="shared" si="0"/>
        <v>1383500</v>
      </c>
      <c r="G20" s="11">
        <f t="shared" si="1"/>
        <v>357739300</v>
      </c>
      <c r="H20" s="4">
        <f t="shared" si="2"/>
        <v>0.38524426742050355</v>
      </c>
    </row>
    <row r="21" spans="1:8" ht="12.75" customHeight="1">
      <c r="A21" s="2" t="s">
        <v>4</v>
      </c>
      <c r="B21" s="10" t="s">
        <v>53</v>
      </c>
      <c r="C21" s="11">
        <v>16200000</v>
      </c>
      <c r="D21" s="3">
        <v>0</v>
      </c>
      <c r="E21" s="3">
        <v>0</v>
      </c>
      <c r="F21" s="11">
        <f t="shared" si="0"/>
        <v>0</v>
      </c>
      <c r="G21" s="11">
        <f t="shared" si="1"/>
        <v>16200000</v>
      </c>
      <c r="H21" s="4">
        <f t="shared" si="2"/>
        <v>0</v>
      </c>
    </row>
    <row r="22" spans="1:8" ht="12.75" customHeight="1">
      <c r="A22" s="2" t="s">
        <v>5</v>
      </c>
      <c r="B22" s="10" t="s">
        <v>54</v>
      </c>
      <c r="C22" s="11">
        <v>29290000</v>
      </c>
      <c r="D22" s="3">
        <v>0</v>
      </c>
      <c r="E22" s="3">
        <v>0</v>
      </c>
      <c r="F22" s="11">
        <f t="shared" si="0"/>
        <v>0</v>
      </c>
      <c r="G22" s="11">
        <f t="shared" si="1"/>
        <v>29290000</v>
      </c>
      <c r="H22" s="4">
        <f t="shared" si="2"/>
        <v>0</v>
      </c>
    </row>
    <row r="23" spans="1:8" ht="12.75" customHeight="1">
      <c r="A23" s="2" t="s">
        <v>6</v>
      </c>
      <c r="B23" s="12" t="s">
        <v>55</v>
      </c>
      <c r="C23" s="11">
        <v>8128600</v>
      </c>
      <c r="D23" s="3">
        <v>0</v>
      </c>
      <c r="E23" s="3">
        <v>719000</v>
      </c>
      <c r="F23" s="11">
        <f t="shared" si="0"/>
        <v>719000</v>
      </c>
      <c r="G23" s="11">
        <f t="shared" si="1"/>
        <v>7409600</v>
      </c>
      <c r="H23" s="4">
        <f t="shared" si="2"/>
        <v>8.845311615776394</v>
      </c>
    </row>
    <row r="24" spans="1:8" ht="12.75" customHeight="1">
      <c r="A24" s="2" t="s">
        <v>7</v>
      </c>
      <c r="B24" s="10" t="s">
        <v>56</v>
      </c>
      <c r="C24" s="11">
        <v>4200000</v>
      </c>
      <c r="D24" s="3">
        <v>0</v>
      </c>
      <c r="E24" s="3">
        <v>200000</v>
      </c>
      <c r="F24" s="11">
        <f t="shared" si="0"/>
        <v>200000</v>
      </c>
      <c r="G24" s="11">
        <f t="shared" si="1"/>
        <v>4000000</v>
      </c>
      <c r="H24" s="4">
        <f t="shared" si="2"/>
        <v>4.761904761904762</v>
      </c>
    </row>
    <row r="25" spans="1:8" ht="12.75" customHeight="1">
      <c r="A25" s="2" t="s">
        <v>8</v>
      </c>
      <c r="B25" s="10" t="s">
        <v>57</v>
      </c>
      <c r="C25" s="11">
        <v>13380000</v>
      </c>
      <c r="D25" s="3">
        <v>0</v>
      </c>
      <c r="E25" s="3">
        <v>0</v>
      </c>
      <c r="F25" s="11">
        <f t="shared" si="0"/>
        <v>0</v>
      </c>
      <c r="G25" s="11">
        <f t="shared" si="1"/>
        <v>13380000</v>
      </c>
      <c r="H25" s="4">
        <f t="shared" si="2"/>
        <v>0</v>
      </c>
    </row>
    <row r="26" spans="1:8" ht="12.75" customHeight="1">
      <c r="A26" s="98" t="s">
        <v>58</v>
      </c>
      <c r="B26" s="99"/>
      <c r="C26" s="13">
        <f>SUM(C17:C25)</f>
        <v>495505400</v>
      </c>
      <c r="D26" s="13">
        <f>SUM(D17:D25)</f>
        <v>0</v>
      </c>
      <c r="E26" s="13">
        <f>SUM(E17:E25)</f>
        <v>11001542.15</v>
      </c>
      <c r="F26" s="13">
        <f>SUM(F17:F25)</f>
        <v>11001542.15</v>
      </c>
      <c r="G26" s="13">
        <f>SUM(G17:G25)</f>
        <v>484503857.85</v>
      </c>
      <c r="H26" s="5">
        <f t="shared" si="2"/>
        <v>2.220266852793128</v>
      </c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 customHeight="1">
      <c r="A28" s="100" t="s">
        <v>75</v>
      </c>
      <c r="B28" s="103"/>
      <c r="C28" s="103"/>
      <c r="D28" s="103"/>
      <c r="E28" s="103"/>
      <c r="F28" s="103"/>
      <c r="G28" s="103"/>
      <c r="H28" s="101"/>
    </row>
    <row r="29" spans="1:8" ht="12.75" customHeight="1">
      <c r="A29" s="2" t="s">
        <v>9</v>
      </c>
      <c r="B29" s="10" t="s">
        <v>76</v>
      </c>
      <c r="C29" s="11">
        <v>54000000</v>
      </c>
      <c r="D29" s="3">
        <v>0</v>
      </c>
      <c r="E29" s="3">
        <v>428450</v>
      </c>
      <c r="F29" s="11">
        <f aca="true" t="shared" si="3" ref="F29:F34">D29+E29</f>
        <v>428450</v>
      </c>
      <c r="G29" s="11">
        <f aca="true" t="shared" si="4" ref="G29:G34">C29-F29</f>
        <v>53571550</v>
      </c>
      <c r="H29" s="4">
        <f aca="true" t="shared" si="5" ref="H29:H35">F29/C29*100</f>
        <v>0.7934259259259259</v>
      </c>
    </row>
    <row r="30" spans="1:8" ht="12.75" customHeight="1">
      <c r="A30" s="2" t="s">
        <v>10</v>
      </c>
      <c r="B30" s="10" t="s">
        <v>77</v>
      </c>
      <c r="C30" s="11">
        <v>10010000</v>
      </c>
      <c r="D30" s="3">
        <v>0</v>
      </c>
      <c r="E30" s="3">
        <v>617500</v>
      </c>
      <c r="F30" s="11">
        <f t="shared" si="3"/>
        <v>617500</v>
      </c>
      <c r="G30" s="11">
        <f t="shared" si="4"/>
        <v>9392500</v>
      </c>
      <c r="H30" s="4">
        <f t="shared" si="5"/>
        <v>6.1688311688311686</v>
      </c>
    </row>
    <row r="31" spans="1:8" ht="12.75" customHeight="1">
      <c r="A31" s="2" t="s">
        <v>11</v>
      </c>
      <c r="B31" s="10" t="s">
        <v>78</v>
      </c>
      <c r="C31" s="11">
        <v>117780000</v>
      </c>
      <c r="D31" s="3">
        <v>0</v>
      </c>
      <c r="E31" s="3">
        <v>3402000</v>
      </c>
      <c r="F31" s="11">
        <f t="shared" si="3"/>
        <v>3402000</v>
      </c>
      <c r="G31" s="11">
        <f t="shared" si="4"/>
        <v>114378000</v>
      </c>
      <c r="H31" s="4">
        <f t="shared" si="5"/>
        <v>2.8884360672440144</v>
      </c>
    </row>
    <row r="32" spans="1:8" ht="12.75" customHeight="1">
      <c r="A32" s="2" t="s">
        <v>12</v>
      </c>
      <c r="B32" s="10" t="s">
        <v>79</v>
      </c>
      <c r="C32" s="11">
        <v>3069000</v>
      </c>
      <c r="D32" s="3">
        <v>0</v>
      </c>
      <c r="E32" s="3">
        <v>101200</v>
      </c>
      <c r="F32" s="11">
        <f t="shared" si="3"/>
        <v>101200</v>
      </c>
      <c r="G32" s="11">
        <f t="shared" si="4"/>
        <v>2967800</v>
      </c>
      <c r="H32" s="4">
        <f t="shared" si="5"/>
        <v>3.2974910394265233</v>
      </c>
    </row>
    <row r="33" spans="1:8" ht="12.75" customHeight="1">
      <c r="A33" s="2" t="s">
        <v>13</v>
      </c>
      <c r="B33" s="10" t="s">
        <v>80</v>
      </c>
      <c r="C33" s="11">
        <v>80760000</v>
      </c>
      <c r="D33" s="3">
        <v>0</v>
      </c>
      <c r="E33" s="3">
        <v>23526100</v>
      </c>
      <c r="F33" s="11">
        <f t="shared" si="3"/>
        <v>23526100</v>
      </c>
      <c r="G33" s="11">
        <f t="shared" si="4"/>
        <v>57233900</v>
      </c>
      <c r="H33" s="4">
        <f t="shared" si="5"/>
        <v>29.13088162456662</v>
      </c>
    </row>
    <row r="34" spans="1:8" ht="12.75" customHeight="1">
      <c r="A34" s="2" t="s">
        <v>14</v>
      </c>
      <c r="B34" s="10" t="s">
        <v>81</v>
      </c>
      <c r="C34" s="11">
        <v>7200000</v>
      </c>
      <c r="D34" s="3">
        <v>0</v>
      </c>
      <c r="E34" s="3">
        <v>1618000</v>
      </c>
      <c r="F34" s="11">
        <f t="shared" si="3"/>
        <v>1618000</v>
      </c>
      <c r="G34" s="11">
        <f t="shared" si="4"/>
        <v>5582000</v>
      </c>
      <c r="H34" s="4">
        <f t="shared" si="5"/>
        <v>22.47222222222222</v>
      </c>
    </row>
    <row r="35" spans="1:8" ht="12.75" customHeight="1">
      <c r="A35" s="98" t="s">
        <v>59</v>
      </c>
      <c r="B35" s="99"/>
      <c r="C35" s="13">
        <f>SUM(C29:C34)</f>
        <v>272819000</v>
      </c>
      <c r="D35" s="13">
        <f>SUM(D29:D34)</f>
        <v>0</v>
      </c>
      <c r="E35" s="13">
        <f>SUM(E29:E34)</f>
        <v>29693250</v>
      </c>
      <c r="F35" s="13">
        <f>SUM(F29:F34)</f>
        <v>29693250</v>
      </c>
      <c r="G35" s="13">
        <f>SUM(G29:G34)</f>
        <v>243125750</v>
      </c>
      <c r="H35" s="5">
        <f t="shared" si="5"/>
        <v>10.883864393608949</v>
      </c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 customHeight="1">
      <c r="A37" s="100" t="s">
        <v>82</v>
      </c>
      <c r="B37" s="103"/>
      <c r="C37" s="103"/>
      <c r="D37" s="103"/>
      <c r="E37" s="103"/>
      <c r="F37" s="103"/>
      <c r="G37" s="103"/>
      <c r="H37" s="10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 customHeight="1">
      <c r="A39" s="2" t="s">
        <v>15</v>
      </c>
      <c r="B39" s="10" t="s">
        <v>83</v>
      </c>
      <c r="C39" s="11">
        <v>150000000</v>
      </c>
      <c r="D39" s="3">
        <v>0</v>
      </c>
      <c r="E39" s="3">
        <v>577000</v>
      </c>
      <c r="F39" s="11">
        <f>D39+E39</f>
        <v>577000</v>
      </c>
      <c r="G39" s="11">
        <f>C39-F39</f>
        <v>149423000</v>
      </c>
      <c r="H39" s="4">
        <f>F39/C39*100</f>
        <v>0.38466666666666666</v>
      </c>
    </row>
    <row r="40" spans="1:8" ht="12.75" customHeight="1">
      <c r="A40" s="2" t="s">
        <v>16</v>
      </c>
      <c r="B40" s="10" t="s">
        <v>84</v>
      </c>
      <c r="C40" s="11">
        <v>10056000</v>
      </c>
      <c r="D40" s="3">
        <v>0</v>
      </c>
      <c r="E40" s="3">
        <v>1949000</v>
      </c>
      <c r="F40" s="11">
        <f>D40+E40</f>
        <v>1949000</v>
      </c>
      <c r="G40" s="11">
        <f>C40-F40</f>
        <v>8107000</v>
      </c>
      <c r="H40" s="4">
        <f>F40/C40*100</f>
        <v>19.381463802704854</v>
      </c>
    </row>
    <row r="41" spans="1:8" ht="12.75" customHeight="1">
      <c r="A41" s="2" t="s">
        <v>17</v>
      </c>
      <c r="B41" s="10" t="s">
        <v>85</v>
      </c>
      <c r="C41" s="11">
        <v>85760600</v>
      </c>
      <c r="D41" s="3">
        <v>0</v>
      </c>
      <c r="E41" s="3">
        <v>6449000</v>
      </c>
      <c r="F41" s="11">
        <f>D41+E41</f>
        <v>6449000</v>
      </c>
      <c r="G41" s="11">
        <f>C41-F41</f>
        <v>79311600</v>
      </c>
      <c r="H41" s="4">
        <f>F41/C41*100</f>
        <v>7.519770150861818</v>
      </c>
    </row>
    <row r="42" spans="1:8" ht="12.75" customHeight="1">
      <c r="A42" s="98" t="s">
        <v>60</v>
      </c>
      <c r="B42" s="99"/>
      <c r="C42" s="13">
        <f>SUM(C39:C41)</f>
        <v>245816600</v>
      </c>
      <c r="D42" s="13">
        <f>SUM(D39:D41)</f>
        <v>0</v>
      </c>
      <c r="E42" s="13">
        <f>SUM(E39:E41)</f>
        <v>8975000</v>
      </c>
      <c r="F42" s="13">
        <f>SUM(F39:F41)</f>
        <v>8975000</v>
      </c>
      <c r="G42" s="13">
        <f>SUM(G39:G41)</f>
        <v>236841600</v>
      </c>
      <c r="H42" s="5">
        <f>F42/C42*100</f>
        <v>3.651095979685668</v>
      </c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 customHeight="1">
      <c r="A44" s="100" t="s">
        <v>86</v>
      </c>
      <c r="B44" s="103"/>
      <c r="C44" s="103"/>
      <c r="D44" s="103"/>
      <c r="E44" s="103"/>
      <c r="F44" s="103"/>
      <c r="G44" s="103"/>
      <c r="H44" s="10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 customHeight="1">
      <c r="A46" s="2" t="s">
        <v>18</v>
      </c>
      <c r="B46" s="10" t="s">
        <v>87</v>
      </c>
      <c r="C46" s="11">
        <v>854700000</v>
      </c>
      <c r="D46" s="3">
        <v>0</v>
      </c>
      <c r="E46" s="3">
        <v>91005000</v>
      </c>
      <c r="F46" s="11">
        <f>D46+E46</f>
        <v>91005000</v>
      </c>
      <c r="G46" s="11">
        <f>C46-F46</f>
        <v>763695000</v>
      </c>
      <c r="H46" s="4">
        <f>F46/C46*100</f>
        <v>10.647595647595647</v>
      </c>
    </row>
    <row r="47" spans="1:8" ht="12.75" customHeight="1">
      <c r="A47" s="2" t="s">
        <v>19</v>
      </c>
      <c r="B47" s="10" t="s">
        <v>88</v>
      </c>
      <c r="C47" s="11">
        <v>144000000</v>
      </c>
      <c r="D47" s="3">
        <v>0</v>
      </c>
      <c r="E47" s="3">
        <v>14869300</v>
      </c>
      <c r="F47" s="11">
        <f>D47+E47</f>
        <v>14869300</v>
      </c>
      <c r="G47" s="11">
        <f>C47-F47</f>
        <v>129130700</v>
      </c>
      <c r="H47" s="4">
        <f>F47/C47*100</f>
        <v>10.325902777777777</v>
      </c>
    </row>
    <row r="48" spans="1:8" ht="12.75" customHeight="1">
      <c r="A48" s="98" t="s">
        <v>61</v>
      </c>
      <c r="B48" s="99"/>
      <c r="C48" s="13">
        <f>SUM(C46:C47)</f>
        <v>998700000</v>
      </c>
      <c r="D48" s="13">
        <f>SUM(D46:D47)</f>
        <v>0</v>
      </c>
      <c r="E48" s="13">
        <f>SUM(E46:E47)</f>
        <v>105874300</v>
      </c>
      <c r="F48" s="13">
        <f>SUM(F46:F47)</f>
        <v>105874300</v>
      </c>
      <c r="G48" s="13">
        <f>SUM(G46:G47)</f>
        <v>892825700</v>
      </c>
      <c r="H48" s="5">
        <f>F48/C48*100</f>
        <v>10.60121157504756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 customHeight="1">
      <c r="A50" s="100" t="s">
        <v>89</v>
      </c>
      <c r="B50" s="103"/>
      <c r="C50" s="103"/>
      <c r="D50" s="103"/>
      <c r="E50" s="103"/>
      <c r="F50" s="103"/>
      <c r="G50" s="103"/>
      <c r="H50" s="10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 customHeight="1">
      <c r="A52" s="2" t="s">
        <v>20</v>
      </c>
      <c r="B52" s="10" t="s">
        <v>90</v>
      </c>
      <c r="C52" s="11">
        <v>7000000</v>
      </c>
      <c r="D52" s="3">
        <v>0</v>
      </c>
      <c r="E52" s="3">
        <v>100000</v>
      </c>
      <c r="F52" s="11">
        <f>D52+E52</f>
        <v>100000</v>
      </c>
      <c r="G52" s="11">
        <f>C52-F52</f>
        <v>6900000</v>
      </c>
      <c r="H52" s="4">
        <f>F52/C52*100</f>
        <v>1.4285714285714286</v>
      </c>
    </row>
    <row r="53" spans="1:8" ht="12.75" customHeight="1">
      <c r="A53" s="98" t="s">
        <v>62</v>
      </c>
      <c r="B53" s="99"/>
      <c r="C53" s="13">
        <f>SUM(C52)</f>
        <v>7000000</v>
      </c>
      <c r="D53" s="13">
        <f>SUM(D52)</f>
        <v>0</v>
      </c>
      <c r="E53" s="13">
        <f>SUM(E52)</f>
        <v>100000</v>
      </c>
      <c r="F53" s="13">
        <f>SUM(F52)</f>
        <v>100000</v>
      </c>
      <c r="G53" s="13">
        <f>SUM(G52)</f>
        <v>6900000</v>
      </c>
      <c r="H53" s="5">
        <f>F53/C53*100</f>
        <v>1.4285714285714286</v>
      </c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 customHeight="1">
      <c r="A55" s="100" t="s">
        <v>91</v>
      </c>
      <c r="B55" s="103"/>
      <c r="C55" s="103"/>
      <c r="D55" s="103"/>
      <c r="E55" s="103"/>
      <c r="F55" s="103"/>
      <c r="G55" s="103"/>
      <c r="H55" s="10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 customHeight="1">
      <c r="A57" s="2" t="s">
        <v>21</v>
      </c>
      <c r="B57" s="10" t="s">
        <v>92</v>
      </c>
      <c r="C57" s="11">
        <v>5100000</v>
      </c>
      <c r="D57" s="3">
        <v>0</v>
      </c>
      <c r="E57" s="3">
        <v>260000</v>
      </c>
      <c r="F57" s="11">
        <f>D57+E57</f>
        <v>260000</v>
      </c>
      <c r="G57" s="11">
        <f>C57-F57</f>
        <v>4840000</v>
      </c>
      <c r="H57" s="4">
        <f>F57/C57*100</f>
        <v>5.098039215686274</v>
      </c>
    </row>
    <row r="58" spans="1:8" ht="12.75" customHeight="1">
      <c r="A58" s="98" t="s">
        <v>63</v>
      </c>
      <c r="B58" s="99"/>
      <c r="C58" s="13">
        <f>SUM(C57)</f>
        <v>5100000</v>
      </c>
      <c r="D58" s="13">
        <f>SUM(D57)</f>
        <v>0</v>
      </c>
      <c r="E58" s="13">
        <f>SUM(E57)</f>
        <v>260000</v>
      </c>
      <c r="F58" s="13">
        <f>SUM(F57)</f>
        <v>260000</v>
      </c>
      <c r="G58" s="13">
        <f>SUM(G57)</f>
        <v>4840000</v>
      </c>
      <c r="H58" s="5">
        <f>F58/C58*100</f>
        <v>5.098039215686274</v>
      </c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 customHeight="1">
      <c r="A60" s="100" t="s">
        <v>93</v>
      </c>
      <c r="B60" s="103"/>
      <c r="C60" s="103"/>
      <c r="D60" s="103"/>
      <c r="E60" s="103"/>
      <c r="F60" s="103"/>
      <c r="G60" s="103"/>
      <c r="H60" s="101"/>
    </row>
    <row r="61" spans="1:8" ht="12.75" customHeight="1">
      <c r="A61" s="2" t="s">
        <v>22</v>
      </c>
      <c r="B61" s="10" t="s">
        <v>94</v>
      </c>
      <c r="C61" s="11">
        <v>77106000</v>
      </c>
      <c r="D61" s="3">
        <v>0</v>
      </c>
      <c r="E61" s="3">
        <v>52000</v>
      </c>
      <c r="F61" s="11">
        <f>D61+E61</f>
        <v>52000</v>
      </c>
      <c r="G61" s="11">
        <f>C61-F61</f>
        <v>77054000</v>
      </c>
      <c r="H61" s="4">
        <f>F61/C61*100</f>
        <v>0.06743962856327654</v>
      </c>
    </row>
    <row r="62" spans="1:8" ht="12.75" customHeight="1">
      <c r="A62" s="2" t="s">
        <v>23</v>
      </c>
      <c r="B62" s="10" t="s">
        <v>95</v>
      </c>
      <c r="C62" s="11">
        <v>27144000</v>
      </c>
      <c r="D62" s="3">
        <v>0</v>
      </c>
      <c r="E62" s="3">
        <v>0</v>
      </c>
      <c r="F62" s="11">
        <f>D62+E62</f>
        <v>0</v>
      </c>
      <c r="G62" s="11">
        <f>C62-F62</f>
        <v>27144000</v>
      </c>
      <c r="H62" s="4">
        <f>F62/C62*100</f>
        <v>0</v>
      </c>
    </row>
    <row r="63" spans="1:8" ht="12.75" customHeight="1">
      <c r="A63" s="98" t="s">
        <v>64</v>
      </c>
      <c r="B63" s="99"/>
      <c r="C63" s="13">
        <f>SUM(C61:C62)</f>
        <v>104250000</v>
      </c>
      <c r="D63" s="13">
        <f>SUM(D61:D62)</f>
        <v>0</v>
      </c>
      <c r="E63" s="13">
        <f>SUM(E61:E62)</f>
        <v>52000</v>
      </c>
      <c r="F63" s="13">
        <f>SUM(F61:F62)</f>
        <v>52000</v>
      </c>
      <c r="G63" s="13">
        <f>SUM(G61:G62)</f>
        <v>104198000</v>
      </c>
      <c r="H63" s="5">
        <f>F63/C63*100</f>
        <v>0.04988009592326139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 customHeight="1">
      <c r="A65" s="100" t="s">
        <v>96</v>
      </c>
      <c r="B65" s="103"/>
      <c r="C65" s="103"/>
      <c r="D65" s="103"/>
      <c r="E65" s="103"/>
      <c r="F65" s="103"/>
      <c r="G65" s="103"/>
      <c r="H65" s="10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 customHeight="1">
      <c r="A67" s="2" t="s">
        <v>24</v>
      </c>
      <c r="B67" s="10" t="s">
        <v>97</v>
      </c>
      <c r="C67" s="11">
        <v>2350000</v>
      </c>
      <c r="D67" s="3">
        <v>0</v>
      </c>
      <c r="E67" s="3">
        <v>0</v>
      </c>
      <c r="F67" s="11">
        <f>D67+E67</f>
        <v>0</v>
      </c>
      <c r="G67" s="11">
        <f>C67-F67</f>
        <v>2350000</v>
      </c>
      <c r="H67" s="4">
        <f aca="true" t="shared" si="6" ref="H67:H72">F67/C67*100</f>
        <v>0</v>
      </c>
    </row>
    <row r="68" spans="1:8" ht="12.75" customHeight="1">
      <c r="A68" s="2" t="s">
        <v>25</v>
      </c>
      <c r="B68" s="10" t="s">
        <v>98</v>
      </c>
      <c r="C68" s="11">
        <v>4500000</v>
      </c>
      <c r="D68" s="3">
        <v>0</v>
      </c>
      <c r="E68" s="3">
        <v>0</v>
      </c>
      <c r="F68" s="11">
        <f>D68+E68</f>
        <v>0</v>
      </c>
      <c r="G68" s="11">
        <f>C68-F68</f>
        <v>4500000</v>
      </c>
      <c r="H68" s="4">
        <f t="shared" si="6"/>
        <v>0</v>
      </c>
    </row>
    <row r="69" spans="1:8" ht="12.75" customHeight="1">
      <c r="A69" s="2" t="s">
        <v>26</v>
      </c>
      <c r="B69" s="10" t="s">
        <v>99</v>
      </c>
      <c r="C69" s="11">
        <v>3480000</v>
      </c>
      <c r="D69" s="3">
        <v>0</v>
      </c>
      <c r="E69" s="3">
        <v>1145000</v>
      </c>
      <c r="F69" s="11">
        <f>D69+E69</f>
        <v>1145000</v>
      </c>
      <c r="G69" s="11">
        <f>C69-F69</f>
        <v>2335000</v>
      </c>
      <c r="H69" s="4">
        <f t="shared" si="6"/>
        <v>32.90229885057471</v>
      </c>
    </row>
    <row r="70" spans="1:8" ht="12.75" customHeight="1">
      <c r="A70" s="98" t="s">
        <v>65</v>
      </c>
      <c r="B70" s="99"/>
      <c r="C70" s="13">
        <f>SUM(C67:C69)</f>
        <v>10330000</v>
      </c>
      <c r="D70" s="13">
        <f>SUM(D67:D69)</f>
        <v>0</v>
      </c>
      <c r="E70" s="13">
        <f>SUM(E67:E69)</f>
        <v>1145000</v>
      </c>
      <c r="F70" s="13">
        <f>SUM(F67:F69)</f>
        <v>1145000</v>
      </c>
      <c r="G70" s="13">
        <f>SUM(G67:G69)</f>
        <v>9185000</v>
      </c>
      <c r="H70" s="5">
        <f t="shared" si="6"/>
        <v>11.084220716360116</v>
      </c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 customHeight="1">
      <c r="A72" s="98" t="s">
        <v>100</v>
      </c>
      <c r="B72" s="99"/>
      <c r="C72" s="13">
        <f>C26+C35+C42+C48+C53+C58+C63+C70</f>
        <v>2139521000</v>
      </c>
      <c r="D72" s="13">
        <f>D26+D35+D42+D48+D53+D58+D63+D70</f>
        <v>0</v>
      </c>
      <c r="E72" s="13">
        <f>E26+E35+E42+E48+E53+E58+E63+E70</f>
        <v>157101092.15</v>
      </c>
      <c r="F72" s="13">
        <f>F26+F35+F42+F48+F53+F58+F63+F70</f>
        <v>157101092.15</v>
      </c>
      <c r="G72" s="13">
        <f>G26+G35+G42+G48+G53+G58+G63+G70</f>
        <v>1982419907.85</v>
      </c>
      <c r="H72" s="5">
        <f t="shared" si="6"/>
        <v>7.342816085936993</v>
      </c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04" t="s">
        <v>101</v>
      </c>
      <c r="B74" s="105"/>
      <c r="C74" s="105"/>
      <c r="D74" s="105"/>
      <c r="E74" s="105"/>
      <c r="F74" s="105"/>
      <c r="G74" s="105"/>
      <c r="H74" s="106"/>
    </row>
    <row r="75" spans="1:8" ht="12.75">
      <c r="A75" s="6"/>
      <c r="B75" s="7"/>
      <c r="C75" s="7"/>
      <c r="D75" s="7"/>
      <c r="E75" s="7"/>
      <c r="F75" s="7"/>
      <c r="G75" s="7"/>
      <c r="H75" s="8"/>
    </row>
    <row r="76" spans="1:8" ht="12.75" customHeight="1">
      <c r="A76" s="100" t="s">
        <v>104</v>
      </c>
      <c r="B76" s="103"/>
      <c r="C76" s="103"/>
      <c r="D76" s="103"/>
      <c r="E76" s="103"/>
      <c r="F76" s="103"/>
      <c r="G76" s="103"/>
      <c r="H76" s="10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 customHeight="1">
      <c r="A78" s="2" t="s">
        <v>27</v>
      </c>
      <c r="B78" s="10" t="s">
        <v>102</v>
      </c>
      <c r="C78" s="11">
        <v>1744116000</v>
      </c>
      <c r="D78" s="3">
        <v>0</v>
      </c>
      <c r="E78" s="3">
        <f>117137000+15662000</f>
        <v>132799000</v>
      </c>
      <c r="F78" s="11">
        <f>D78+E78</f>
        <v>132799000</v>
      </c>
      <c r="G78" s="11">
        <f>C78-F78</f>
        <v>1611317000</v>
      </c>
      <c r="H78" s="4">
        <f>F78/C78*100</f>
        <v>7.6141151161964</v>
      </c>
    </row>
    <row r="79" spans="1:8" ht="12.75" customHeight="1">
      <c r="A79" s="2" t="s">
        <v>28</v>
      </c>
      <c r="B79" s="10" t="s">
        <v>103</v>
      </c>
      <c r="C79" s="11">
        <v>236717000</v>
      </c>
      <c r="D79" s="3">
        <v>0</v>
      </c>
      <c r="E79" s="3">
        <v>0</v>
      </c>
      <c r="F79" s="11">
        <f>D79+E79</f>
        <v>0</v>
      </c>
      <c r="G79" s="11">
        <f>C79-F79</f>
        <v>236717000</v>
      </c>
      <c r="H79" s="4">
        <f>F79/C79*100</f>
        <v>0</v>
      </c>
    </row>
    <row r="80" spans="1:8" ht="12.75" customHeight="1">
      <c r="A80" s="98" t="s">
        <v>58</v>
      </c>
      <c r="B80" s="99"/>
      <c r="C80" s="13">
        <f>SUM(C78:C79)</f>
        <v>1980833000</v>
      </c>
      <c r="D80" s="13">
        <f>SUM(D78:D79)</f>
        <v>0</v>
      </c>
      <c r="E80" s="13">
        <f>SUM(E78:E79)</f>
        <v>132799000</v>
      </c>
      <c r="F80" s="13">
        <f>SUM(F78:F79)</f>
        <v>132799000</v>
      </c>
      <c r="G80" s="13">
        <f>SUM(G78:G79)</f>
        <v>1848034000</v>
      </c>
      <c r="H80" s="5">
        <f>F80/C80*100</f>
        <v>6.704199697803903</v>
      </c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100" t="s">
        <v>82</v>
      </c>
      <c r="B82" s="103"/>
      <c r="C82" s="103"/>
      <c r="D82" s="103"/>
      <c r="E82" s="103"/>
      <c r="F82" s="103"/>
      <c r="G82" s="103"/>
      <c r="H82" s="10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 customHeight="1">
      <c r="A84" s="2" t="s">
        <v>27</v>
      </c>
      <c r="B84" s="10" t="s">
        <v>102</v>
      </c>
      <c r="C84" s="11">
        <v>579684000</v>
      </c>
      <c r="D84" s="3">
        <v>0</v>
      </c>
      <c r="E84" s="3">
        <f>38647000+11133000</f>
        <v>49780000</v>
      </c>
      <c r="F84" s="11">
        <f>D84+E84</f>
        <v>49780000</v>
      </c>
      <c r="G84" s="11">
        <f>C84-F84</f>
        <v>529904000</v>
      </c>
      <c r="H84" s="4">
        <f>F84/C84*100</f>
        <v>8.587437293421933</v>
      </c>
    </row>
    <row r="85" spans="1:8" ht="12.75" customHeight="1">
      <c r="A85" s="2" t="s">
        <v>28</v>
      </c>
      <c r="B85" s="10" t="s">
        <v>103</v>
      </c>
      <c r="C85" s="11">
        <v>13722000</v>
      </c>
      <c r="D85" s="3">
        <v>0</v>
      </c>
      <c r="E85" s="3">
        <v>0</v>
      </c>
      <c r="F85" s="11">
        <f>D85+E85</f>
        <v>0</v>
      </c>
      <c r="G85" s="11">
        <f>C85-F85</f>
        <v>13722000</v>
      </c>
      <c r="H85" s="4">
        <f>F85/C85*100</f>
        <v>0</v>
      </c>
    </row>
    <row r="86" spans="1:8" ht="12.75" customHeight="1">
      <c r="A86" s="98" t="s">
        <v>60</v>
      </c>
      <c r="B86" s="99"/>
      <c r="C86" s="13">
        <f>SUM(C84:C85)</f>
        <v>593406000</v>
      </c>
      <c r="D86" s="13">
        <f>SUM(D84:D85)</f>
        <v>0</v>
      </c>
      <c r="E86" s="13">
        <f>SUM(E84:E85)</f>
        <v>49780000</v>
      </c>
      <c r="F86" s="13">
        <f>SUM(F84:F85)</f>
        <v>49780000</v>
      </c>
      <c r="G86" s="13">
        <f>SUM(G84:G85)</f>
        <v>543626000</v>
      </c>
      <c r="H86" s="5">
        <f>F86/C86*100</f>
        <v>8.388860240712093</v>
      </c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 customHeight="1">
      <c r="A88" s="100" t="s">
        <v>105</v>
      </c>
      <c r="B88" s="103"/>
      <c r="C88" s="103"/>
      <c r="D88" s="103"/>
      <c r="E88" s="103"/>
      <c r="F88" s="103"/>
      <c r="G88" s="103"/>
      <c r="H88" s="10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 customHeight="1">
      <c r="A90" s="2" t="s">
        <v>28</v>
      </c>
      <c r="B90" s="10" t="s">
        <v>103</v>
      </c>
      <c r="C90" s="11">
        <v>13722000</v>
      </c>
      <c r="D90" s="3">
        <v>0</v>
      </c>
      <c r="E90" s="3">
        <v>0</v>
      </c>
      <c r="F90" s="11">
        <f>D90+E90</f>
        <v>0</v>
      </c>
      <c r="G90" s="11">
        <f>C90-F90</f>
        <v>13722000</v>
      </c>
      <c r="H90" s="4">
        <f>F90/C90*100</f>
        <v>0</v>
      </c>
    </row>
    <row r="91" spans="1:8" ht="12.75" customHeight="1">
      <c r="A91" s="98" t="s">
        <v>66</v>
      </c>
      <c r="B91" s="99"/>
      <c r="C91" s="13">
        <f>SUM(C90)</f>
        <v>13722000</v>
      </c>
      <c r="D91" s="13">
        <f>SUM(D90)</f>
        <v>0</v>
      </c>
      <c r="E91" s="13">
        <f>SUM(E90)</f>
        <v>0</v>
      </c>
      <c r="F91" s="13">
        <f>SUM(F90)</f>
        <v>0</v>
      </c>
      <c r="G91" s="13">
        <f>SUM(G90)</f>
        <v>13722000</v>
      </c>
      <c r="H91" s="5">
        <f>F91/C91*100</f>
        <v>0</v>
      </c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 customHeight="1">
      <c r="A93" s="100" t="s">
        <v>106</v>
      </c>
      <c r="B93" s="103"/>
      <c r="C93" s="103"/>
      <c r="D93" s="103"/>
      <c r="E93" s="103"/>
      <c r="F93" s="103"/>
      <c r="G93" s="103"/>
      <c r="H93" s="10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 customHeight="1">
      <c r="A95" s="2" t="s">
        <v>28</v>
      </c>
      <c r="B95" s="10" t="s">
        <v>103</v>
      </c>
      <c r="C95" s="11">
        <v>856095000</v>
      </c>
      <c r="D95" s="3">
        <v>0</v>
      </c>
      <c r="E95" s="3">
        <v>0</v>
      </c>
      <c r="F95" s="11">
        <f>D95+E95</f>
        <v>0</v>
      </c>
      <c r="G95" s="11">
        <f>C95-F95</f>
        <v>856095000</v>
      </c>
      <c r="H95" s="4">
        <f>F95/C95*100</f>
        <v>0</v>
      </c>
    </row>
    <row r="96" spans="1:8" ht="12.75" customHeight="1">
      <c r="A96" s="98" t="s">
        <v>67</v>
      </c>
      <c r="B96" s="99"/>
      <c r="C96" s="13">
        <f>SUM(C95)</f>
        <v>856095000</v>
      </c>
      <c r="D96" s="13">
        <f>SUM(D95)</f>
        <v>0</v>
      </c>
      <c r="E96" s="13">
        <f>SUM(E95)</f>
        <v>0</v>
      </c>
      <c r="F96" s="13">
        <f>SUM(F95)</f>
        <v>0</v>
      </c>
      <c r="G96" s="13">
        <f>SUM(G95)</f>
        <v>856095000</v>
      </c>
      <c r="H96" s="5">
        <f>F96/C96*100</f>
        <v>0</v>
      </c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 customHeight="1">
      <c r="A98" s="100" t="s">
        <v>89</v>
      </c>
      <c r="B98" s="103"/>
      <c r="C98" s="103"/>
      <c r="D98" s="103"/>
      <c r="E98" s="103"/>
      <c r="F98" s="103"/>
      <c r="G98" s="103"/>
      <c r="H98" s="10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 customHeight="1">
      <c r="A100" s="2" t="s">
        <v>27</v>
      </c>
      <c r="B100" s="10" t="s">
        <v>102</v>
      </c>
      <c r="C100" s="11">
        <v>2413410000</v>
      </c>
      <c r="D100" s="3">
        <v>0</v>
      </c>
      <c r="E100" s="3">
        <f>16989000+47474000+130679500</f>
        <v>195142500</v>
      </c>
      <c r="F100" s="11">
        <f>D100+E100</f>
        <v>195142500</v>
      </c>
      <c r="G100" s="11">
        <f>C100-F100</f>
        <v>2218267500</v>
      </c>
      <c r="H100" s="4">
        <f>F100/C100*100</f>
        <v>8.085758325357068</v>
      </c>
    </row>
    <row r="101" spans="1:8" ht="12.75" customHeight="1">
      <c r="A101" s="2" t="s">
        <v>28</v>
      </c>
      <c r="B101" s="10" t="s">
        <v>103</v>
      </c>
      <c r="C101" s="11">
        <v>138433000</v>
      </c>
      <c r="D101" s="3">
        <v>0</v>
      </c>
      <c r="E101" s="3">
        <v>0</v>
      </c>
      <c r="F101" s="11">
        <f>D101+E101</f>
        <v>0</v>
      </c>
      <c r="G101" s="11">
        <f>C101-F101</f>
        <v>138433000</v>
      </c>
      <c r="H101" s="4">
        <f>F101/C101*100</f>
        <v>0</v>
      </c>
    </row>
    <row r="102" spans="1:8" ht="12.75" customHeight="1">
      <c r="A102" s="98" t="s">
        <v>62</v>
      </c>
      <c r="B102" s="99"/>
      <c r="C102" s="13">
        <f>SUM(C100:C101)</f>
        <v>2551843000</v>
      </c>
      <c r="D102" s="13">
        <f>SUM(D100:D101)</f>
        <v>0</v>
      </c>
      <c r="E102" s="13">
        <f>SUM(E100:E101)</f>
        <v>195142500</v>
      </c>
      <c r="F102" s="13">
        <f>SUM(F100:F101)</f>
        <v>195142500</v>
      </c>
      <c r="G102" s="13">
        <f>SUM(G100:G101)</f>
        <v>2356700500</v>
      </c>
      <c r="H102" s="5">
        <f>F102/C102*100</f>
        <v>7.647120140228063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 customHeight="1">
      <c r="A104" s="100" t="s">
        <v>107</v>
      </c>
      <c r="B104" s="103"/>
      <c r="C104" s="103"/>
      <c r="D104" s="103"/>
      <c r="E104" s="103"/>
      <c r="F104" s="103"/>
      <c r="G104" s="103"/>
      <c r="H104" s="10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 customHeight="1">
      <c r="A106" s="2" t="s">
        <v>27</v>
      </c>
      <c r="B106" s="10" t="s">
        <v>102</v>
      </c>
      <c r="C106" s="11">
        <v>17459280000</v>
      </c>
      <c r="D106" s="3">
        <v>0</v>
      </c>
      <c r="E106" s="3">
        <f>13558000+1046757000+361851000</f>
        <v>1422166000</v>
      </c>
      <c r="F106" s="11">
        <f>D106+E106</f>
        <v>1422166000</v>
      </c>
      <c r="G106" s="11">
        <f>C106-F106</f>
        <v>16037114000</v>
      </c>
      <c r="H106" s="4">
        <f>F106/C106*100</f>
        <v>8.14561654317933</v>
      </c>
    </row>
    <row r="107" spans="1:8" ht="12.75" customHeight="1">
      <c r="A107" s="2" t="s">
        <v>28</v>
      </c>
      <c r="B107" s="10" t="s">
        <v>103</v>
      </c>
      <c r="C107" s="11">
        <v>497139000</v>
      </c>
      <c r="D107" s="3">
        <v>0</v>
      </c>
      <c r="E107" s="3">
        <v>0</v>
      </c>
      <c r="F107" s="11">
        <f>D107+E107</f>
        <v>0</v>
      </c>
      <c r="G107" s="11">
        <f>C107-F107</f>
        <v>497139000</v>
      </c>
      <c r="H107" s="4">
        <f>F107/C107*100</f>
        <v>0</v>
      </c>
    </row>
    <row r="108" spans="1:8" ht="12.75" customHeight="1">
      <c r="A108" s="98" t="s">
        <v>68</v>
      </c>
      <c r="B108" s="99"/>
      <c r="C108" s="13">
        <f>SUM(C106:C107)</f>
        <v>17956419000</v>
      </c>
      <c r="D108" s="13">
        <f>SUM(D106:D107)</f>
        <v>0</v>
      </c>
      <c r="E108" s="13">
        <f>SUM(E106:E107)</f>
        <v>1422166000</v>
      </c>
      <c r="F108" s="13">
        <f>SUM(F106:F107)</f>
        <v>1422166000</v>
      </c>
      <c r="G108" s="13">
        <f>SUM(G106:G107)</f>
        <v>16534253000</v>
      </c>
      <c r="H108" s="5">
        <f>F108/C108*100</f>
        <v>7.920098099738038</v>
      </c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 customHeight="1">
      <c r="A110" s="100" t="s">
        <v>108</v>
      </c>
      <c r="B110" s="103"/>
      <c r="C110" s="103"/>
      <c r="D110" s="103"/>
      <c r="E110" s="103"/>
      <c r="F110" s="103"/>
      <c r="G110" s="103"/>
      <c r="H110" s="10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 customHeight="1">
      <c r="A112" s="2" t="s">
        <v>27</v>
      </c>
      <c r="B112" s="10" t="s">
        <v>102</v>
      </c>
      <c r="C112" s="11">
        <v>190560000</v>
      </c>
      <c r="D112" s="3">
        <v>0</v>
      </c>
      <c r="E112" s="3">
        <v>15588000</v>
      </c>
      <c r="F112" s="11">
        <f>D112+E112</f>
        <v>15588000</v>
      </c>
      <c r="G112" s="11">
        <f>C112-F112</f>
        <v>174972000</v>
      </c>
      <c r="H112" s="4">
        <f>F112/C112*100</f>
        <v>8.180100755667507</v>
      </c>
    </row>
    <row r="113" spans="1:8" ht="12.75" customHeight="1">
      <c r="A113" s="2" t="s">
        <v>28</v>
      </c>
      <c r="B113" s="10" t="s">
        <v>103</v>
      </c>
      <c r="C113" s="11">
        <v>23281000</v>
      </c>
      <c r="D113" s="3">
        <v>0</v>
      </c>
      <c r="E113" s="3">
        <v>0</v>
      </c>
      <c r="F113" s="11">
        <f>D113+E113</f>
        <v>0</v>
      </c>
      <c r="G113" s="11">
        <f>C113-F113</f>
        <v>23281000</v>
      </c>
      <c r="H113" s="4">
        <f>F113/C113*100</f>
        <v>0</v>
      </c>
    </row>
    <row r="114" spans="1:8" ht="12.75" customHeight="1">
      <c r="A114" s="98" t="s">
        <v>69</v>
      </c>
      <c r="B114" s="99"/>
      <c r="C114" s="13">
        <f>SUM(C112:C113)</f>
        <v>213841000</v>
      </c>
      <c r="D114" s="13">
        <f>SUM(D112:D113)</f>
        <v>0</v>
      </c>
      <c r="E114" s="13">
        <f>SUM(E112:E113)</f>
        <v>15588000</v>
      </c>
      <c r="F114" s="13">
        <f>SUM(F112:F113)</f>
        <v>15588000</v>
      </c>
      <c r="G114" s="13">
        <f>SUM(G112:G113)</f>
        <v>198253000</v>
      </c>
      <c r="H114" s="5">
        <f>F114/C114*100</f>
        <v>7.289528200859517</v>
      </c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 customHeight="1">
      <c r="A116" s="100" t="s">
        <v>91</v>
      </c>
      <c r="B116" s="103"/>
      <c r="C116" s="103"/>
      <c r="D116" s="103"/>
      <c r="E116" s="103"/>
      <c r="F116" s="103"/>
      <c r="G116" s="103"/>
      <c r="H116" s="101"/>
    </row>
    <row r="117" spans="1:8" ht="12.75" customHeight="1">
      <c r="A117" s="2" t="s">
        <v>27</v>
      </c>
      <c r="B117" s="10" t="s">
        <v>102</v>
      </c>
      <c r="C117" s="11">
        <v>139320000</v>
      </c>
      <c r="D117" s="3">
        <v>0</v>
      </c>
      <c r="E117" s="3">
        <v>7755000</v>
      </c>
      <c r="F117" s="11">
        <f>D117+E117</f>
        <v>7755000</v>
      </c>
      <c r="G117" s="11">
        <f>C117-F117</f>
        <v>131565000</v>
      </c>
      <c r="H117" s="4">
        <f>F117/C117*100</f>
        <v>5.566322136089577</v>
      </c>
    </row>
    <row r="118" spans="1:8" ht="12.75" customHeight="1">
      <c r="A118" s="2" t="s">
        <v>28</v>
      </c>
      <c r="B118" s="10" t="s">
        <v>103</v>
      </c>
      <c r="C118" s="11">
        <v>43589000</v>
      </c>
      <c r="D118" s="3">
        <v>0</v>
      </c>
      <c r="E118" s="3">
        <v>0</v>
      </c>
      <c r="F118" s="11">
        <f>D118+E118</f>
        <v>0</v>
      </c>
      <c r="G118" s="11">
        <f>C118-F118</f>
        <v>43589000</v>
      </c>
      <c r="H118" s="4">
        <f>F118/C118*100</f>
        <v>0</v>
      </c>
    </row>
    <row r="119" spans="1:8" ht="12.75" customHeight="1">
      <c r="A119" s="98" t="s">
        <v>63</v>
      </c>
      <c r="B119" s="99"/>
      <c r="C119" s="13">
        <f>SUM(C117:C118)</f>
        <v>182909000</v>
      </c>
      <c r="D119" s="13">
        <f>SUM(D117:D118)</f>
        <v>0</v>
      </c>
      <c r="E119" s="13">
        <f>SUM(E117:E118)</f>
        <v>7755000</v>
      </c>
      <c r="F119" s="13">
        <f>SUM(F117:F118)</f>
        <v>7755000</v>
      </c>
      <c r="G119" s="13">
        <f>SUM(G117:G118)</f>
        <v>175154000</v>
      </c>
      <c r="H119" s="5">
        <f>F119/C119*100</f>
        <v>4.239813240463837</v>
      </c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 customHeight="1">
      <c r="A121" s="98" t="s">
        <v>109</v>
      </c>
      <c r="B121" s="99"/>
      <c r="C121" s="13">
        <f>C80+C86+C91+C96+C102+C108+C114+C119</f>
        <v>24349068000</v>
      </c>
      <c r="D121" s="13">
        <f>D80+D86+D91+D96+D102+D108+D114+D119</f>
        <v>0</v>
      </c>
      <c r="E121" s="13">
        <f>E80+E86+E91+E96+E102+E108+E114+E119</f>
        <v>1823230500</v>
      </c>
      <c r="F121" s="13">
        <f>F80+F86+F91+F96+F102+F108+F114+F119</f>
        <v>1823230500</v>
      </c>
      <c r="G121" s="13">
        <f>G80+G86+G91+G96+G102+G108+G114+G119</f>
        <v>22525837500</v>
      </c>
      <c r="H121" s="5">
        <f>F121/C121*100</f>
        <v>7.487886189319444</v>
      </c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9"/>
    </row>
    <row r="123" spans="1:8" ht="12.75">
      <c r="A123" s="104" t="s">
        <v>110</v>
      </c>
      <c r="B123" s="105"/>
      <c r="C123" s="105"/>
      <c r="D123" s="105"/>
      <c r="E123" s="105"/>
      <c r="F123" s="105"/>
      <c r="G123" s="105"/>
      <c r="H123" s="106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 customHeight="1">
      <c r="A125" s="100" t="s">
        <v>111</v>
      </c>
      <c r="B125" s="103"/>
      <c r="C125" s="103"/>
      <c r="D125" s="103"/>
      <c r="E125" s="103"/>
      <c r="F125" s="103"/>
      <c r="G125" s="103"/>
      <c r="H125" s="10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 customHeight="1">
      <c r="A127" s="2" t="s">
        <v>29</v>
      </c>
      <c r="B127" s="10" t="s">
        <v>30</v>
      </c>
      <c r="C127" s="11">
        <v>1194980000</v>
      </c>
      <c r="D127" s="3">
        <v>0</v>
      </c>
      <c r="E127" s="3">
        <v>0</v>
      </c>
      <c r="F127" s="11">
        <f>D127+E127</f>
        <v>0</v>
      </c>
      <c r="G127" s="11">
        <f>C127-F127</f>
        <v>1194980000</v>
      </c>
      <c r="H127" s="4">
        <f>F127/C127*100</f>
        <v>0</v>
      </c>
    </row>
    <row r="128" spans="1:8" ht="12.75" customHeight="1">
      <c r="A128" s="2" t="s">
        <v>31</v>
      </c>
      <c r="B128" s="10" t="s">
        <v>112</v>
      </c>
      <c r="C128" s="11">
        <v>55036000</v>
      </c>
      <c r="D128" s="3">
        <v>0</v>
      </c>
      <c r="E128" s="3">
        <v>0</v>
      </c>
      <c r="F128" s="11">
        <f>D128+E128</f>
        <v>0</v>
      </c>
      <c r="G128" s="11">
        <f>C128-F128</f>
        <v>55036000</v>
      </c>
      <c r="H128" s="4">
        <f>F128/C128*100</f>
        <v>0</v>
      </c>
    </row>
    <row r="129" spans="1:8" ht="12.75" customHeight="1">
      <c r="A129" s="98" t="s">
        <v>70</v>
      </c>
      <c r="B129" s="99"/>
      <c r="C129" s="13">
        <f>SUM(C127:C128)</f>
        <v>1250016000</v>
      </c>
      <c r="D129" s="13">
        <f>SUM(D127:D128)</f>
        <v>0</v>
      </c>
      <c r="E129" s="13">
        <f>SUM(E127:E128)</f>
        <v>0</v>
      </c>
      <c r="F129" s="13">
        <f>SUM(F127:F128)</f>
        <v>0</v>
      </c>
      <c r="G129" s="13">
        <f>SUM(G127:G128)</f>
        <v>1250016000</v>
      </c>
      <c r="H129" s="5">
        <f>F129/C129*100</f>
        <v>0</v>
      </c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 customHeight="1">
      <c r="A131" s="100" t="s">
        <v>32</v>
      </c>
      <c r="B131" s="103"/>
      <c r="C131" s="103"/>
      <c r="D131" s="103"/>
      <c r="E131" s="103"/>
      <c r="F131" s="103"/>
      <c r="G131" s="103"/>
      <c r="H131" s="10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 customHeight="1">
      <c r="A133" s="2" t="s">
        <v>33</v>
      </c>
      <c r="B133" s="10" t="s">
        <v>34</v>
      </c>
      <c r="C133" s="3">
        <v>353655000</v>
      </c>
      <c r="D133" s="3">
        <v>0</v>
      </c>
      <c r="E133" s="3">
        <v>353655000</v>
      </c>
      <c r="F133" s="11">
        <f>D133+E133</f>
        <v>353655000</v>
      </c>
      <c r="G133" s="11">
        <f>C133-F133</f>
        <v>0</v>
      </c>
      <c r="H133" s="4">
        <f>F133/C133*100</f>
        <v>100</v>
      </c>
    </row>
    <row r="134" spans="1:8" ht="12.75" customHeight="1">
      <c r="A134" s="98" t="s">
        <v>71</v>
      </c>
      <c r="B134" s="99"/>
      <c r="C134" s="13">
        <f>SUM(C133)</f>
        <v>353655000</v>
      </c>
      <c r="D134" s="13">
        <f>SUM(D133)</f>
        <v>0</v>
      </c>
      <c r="E134" s="13">
        <f>SUM(E133)</f>
        <v>353655000</v>
      </c>
      <c r="F134" s="13">
        <f>SUM(F133)</f>
        <v>353655000</v>
      </c>
      <c r="G134" s="13">
        <f>SUM(G133)</f>
        <v>0</v>
      </c>
      <c r="H134" s="5">
        <f>F134/C134*100</f>
        <v>100</v>
      </c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 customHeight="1">
      <c r="A136" s="100" t="s">
        <v>116</v>
      </c>
      <c r="B136" s="103"/>
      <c r="C136" s="103"/>
      <c r="D136" s="103"/>
      <c r="E136" s="103"/>
      <c r="F136" s="103"/>
      <c r="G136" s="103"/>
      <c r="H136" s="10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 customHeight="1">
      <c r="A138" s="2" t="s">
        <v>31</v>
      </c>
      <c r="B138" s="10" t="s">
        <v>113</v>
      </c>
      <c r="C138" s="11">
        <v>100000000</v>
      </c>
      <c r="D138" s="3">
        <v>0</v>
      </c>
      <c r="E138" s="3">
        <v>0</v>
      </c>
      <c r="F138" s="11">
        <f>D138+E138</f>
        <v>0</v>
      </c>
      <c r="G138" s="11">
        <f>C138-F138</f>
        <v>100000000</v>
      </c>
      <c r="H138" s="4">
        <f>F138/C138*100</f>
        <v>0</v>
      </c>
    </row>
    <row r="139" spans="1:8" ht="12.75" customHeight="1">
      <c r="A139" s="98" t="s">
        <v>72</v>
      </c>
      <c r="B139" s="99"/>
      <c r="C139" s="13">
        <f>SUM(C138)</f>
        <v>100000000</v>
      </c>
      <c r="D139" s="13">
        <f>SUM(D138)</f>
        <v>0</v>
      </c>
      <c r="E139" s="13">
        <f>SUM(E138)</f>
        <v>0</v>
      </c>
      <c r="F139" s="13">
        <f>SUM(F138)</f>
        <v>0</v>
      </c>
      <c r="G139" s="13">
        <f>SUM(G138)</f>
        <v>100000000</v>
      </c>
      <c r="H139" s="5">
        <f>F139/C139*100</f>
        <v>0</v>
      </c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 customHeight="1">
      <c r="A141" s="100" t="s">
        <v>89</v>
      </c>
      <c r="B141" s="103"/>
      <c r="C141" s="103"/>
      <c r="D141" s="103"/>
      <c r="E141" s="103"/>
      <c r="F141" s="103"/>
      <c r="G141" s="103"/>
      <c r="H141" s="10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 customHeight="1">
      <c r="A143" s="2" t="s">
        <v>35</v>
      </c>
      <c r="B143" s="10" t="s">
        <v>114</v>
      </c>
      <c r="C143" s="11">
        <v>837424000</v>
      </c>
      <c r="D143" s="3">
        <v>0</v>
      </c>
      <c r="E143" s="3">
        <v>0</v>
      </c>
      <c r="F143" s="11">
        <f>D143+E143</f>
        <v>0</v>
      </c>
      <c r="G143" s="11">
        <f>C143-F143</f>
        <v>837424000</v>
      </c>
      <c r="H143" s="4">
        <f>F143/C143*100</f>
        <v>0</v>
      </c>
    </row>
    <row r="144" spans="1:8" ht="12.75" customHeight="1">
      <c r="A144" s="98" t="s">
        <v>62</v>
      </c>
      <c r="B144" s="99"/>
      <c r="C144" s="13">
        <f>SUM(C143)</f>
        <v>837424000</v>
      </c>
      <c r="D144" s="13">
        <f>SUM(D143)</f>
        <v>0</v>
      </c>
      <c r="E144" s="13">
        <f>SUM(E143)</f>
        <v>0</v>
      </c>
      <c r="F144" s="13">
        <f>SUM(F143)</f>
        <v>0</v>
      </c>
      <c r="G144" s="13">
        <f>SUM(G143)</f>
        <v>837424000</v>
      </c>
      <c r="H144" s="5">
        <f>F144/C144*100</f>
        <v>0</v>
      </c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 customHeight="1">
      <c r="A146" s="100" t="s">
        <v>115</v>
      </c>
      <c r="B146" s="103"/>
      <c r="C146" s="103"/>
      <c r="D146" s="103"/>
      <c r="E146" s="103"/>
      <c r="F146" s="103"/>
      <c r="G146" s="103"/>
      <c r="H146" s="10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 customHeight="1">
      <c r="A148" s="2" t="s">
        <v>36</v>
      </c>
      <c r="B148" s="14" t="s">
        <v>117</v>
      </c>
      <c r="C148" s="11">
        <v>261704000</v>
      </c>
      <c r="D148" s="3">
        <v>0</v>
      </c>
      <c r="E148" s="3">
        <v>0</v>
      </c>
      <c r="F148" s="11">
        <f>D148+E148</f>
        <v>0</v>
      </c>
      <c r="G148" s="11">
        <f>C148-F148</f>
        <v>261704000</v>
      </c>
      <c r="H148" s="4">
        <f>F148/C148*100</f>
        <v>0</v>
      </c>
    </row>
    <row r="149" spans="1:8" ht="12.75" customHeight="1">
      <c r="A149" s="98" t="s">
        <v>73</v>
      </c>
      <c r="B149" s="99"/>
      <c r="C149" s="13">
        <f>SUM(C148)</f>
        <v>261704000</v>
      </c>
      <c r="D149" s="13">
        <f>SUM(D148)</f>
        <v>0</v>
      </c>
      <c r="E149" s="13">
        <f>SUM(E148)</f>
        <v>0</v>
      </c>
      <c r="F149" s="13">
        <f>SUM(F148)</f>
        <v>0</v>
      </c>
      <c r="G149" s="13">
        <f>SUM(G148)</f>
        <v>261704000</v>
      </c>
      <c r="H149" s="5">
        <f>F149/C149*100</f>
        <v>0</v>
      </c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 customHeight="1">
      <c r="A151" s="100" t="s">
        <v>108</v>
      </c>
      <c r="B151" s="103"/>
      <c r="C151" s="103"/>
      <c r="D151" s="103"/>
      <c r="E151" s="103"/>
      <c r="F151" s="103"/>
      <c r="G151" s="103"/>
      <c r="H151" s="10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 customHeight="1">
      <c r="A153" s="2" t="s">
        <v>37</v>
      </c>
      <c r="B153" s="10" t="s">
        <v>118</v>
      </c>
      <c r="C153" s="11">
        <v>338070000</v>
      </c>
      <c r="D153" s="3">
        <v>0</v>
      </c>
      <c r="E153" s="3">
        <v>0</v>
      </c>
      <c r="F153" s="11">
        <f>D153+E153</f>
        <v>0</v>
      </c>
      <c r="G153" s="11">
        <f>C153-F153</f>
        <v>338070000</v>
      </c>
      <c r="H153" s="4">
        <f>F153/C153*100</f>
        <v>0</v>
      </c>
    </row>
    <row r="154" spans="1:8" ht="12.75" customHeight="1">
      <c r="A154" s="98" t="s">
        <v>69</v>
      </c>
      <c r="B154" s="99"/>
      <c r="C154" s="13">
        <f>SUM(C153)</f>
        <v>338070000</v>
      </c>
      <c r="D154" s="13">
        <f>SUM(D153)</f>
        <v>0</v>
      </c>
      <c r="E154" s="13">
        <f>SUM(E153)</f>
        <v>0</v>
      </c>
      <c r="F154" s="13">
        <f>SUM(F153)</f>
        <v>0</v>
      </c>
      <c r="G154" s="13">
        <f>SUM(G153)</f>
        <v>338070000</v>
      </c>
      <c r="H154" s="5">
        <f>F154/C154*100</f>
        <v>0</v>
      </c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 customHeight="1">
      <c r="A156" s="100" t="s">
        <v>119</v>
      </c>
      <c r="B156" s="103"/>
      <c r="C156" s="103"/>
      <c r="D156" s="103"/>
      <c r="E156" s="103"/>
      <c r="F156" s="103"/>
      <c r="G156" s="103"/>
      <c r="H156" s="10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 customHeight="1">
      <c r="A158" s="2" t="s">
        <v>38</v>
      </c>
      <c r="B158" s="10" t="s">
        <v>120</v>
      </c>
      <c r="C158" s="11">
        <v>2161370000</v>
      </c>
      <c r="D158" s="3">
        <v>0</v>
      </c>
      <c r="E158" s="3">
        <v>0</v>
      </c>
      <c r="F158" s="11">
        <f>D158+E158</f>
        <v>0</v>
      </c>
      <c r="G158" s="11">
        <f>C158-F158</f>
        <v>2161370000</v>
      </c>
      <c r="H158" s="4">
        <f aca="true" t="shared" si="7" ref="H158:H163">F158/C158*100</f>
        <v>0</v>
      </c>
    </row>
    <row r="159" spans="1:8" ht="12.75" customHeight="1">
      <c r="A159" s="98" t="s">
        <v>74</v>
      </c>
      <c r="B159" s="99"/>
      <c r="C159" s="13">
        <f>SUM(C158)</f>
        <v>2161370000</v>
      </c>
      <c r="D159" s="13">
        <f>SUM(D158)</f>
        <v>0</v>
      </c>
      <c r="E159" s="13">
        <f>SUM(E158)</f>
        <v>0</v>
      </c>
      <c r="F159" s="13">
        <f>SUM(F158)</f>
        <v>0</v>
      </c>
      <c r="G159" s="13">
        <f>SUM(G158)</f>
        <v>2161370000</v>
      </c>
      <c r="H159" s="5">
        <f t="shared" si="7"/>
        <v>0</v>
      </c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 customHeight="1">
      <c r="A161" s="98" t="s">
        <v>123</v>
      </c>
      <c r="B161" s="99"/>
      <c r="C161" s="13">
        <f>C129+C134+C139+C144+C149+C154+C159</f>
        <v>5302239000</v>
      </c>
      <c r="D161" s="13">
        <f>D129+D134+D139+D144+D149+D154+D159</f>
        <v>0</v>
      </c>
      <c r="E161" s="13">
        <f>E129+E134+E139+E144+E149+E154+E159</f>
        <v>353655000</v>
      </c>
      <c r="F161" s="13">
        <f>F129+F134+F139+F144+F149+F154+F159</f>
        <v>353655000</v>
      </c>
      <c r="G161" s="13">
        <f>G129+G134+G139+G144+G149+G154+G159</f>
        <v>4948584000</v>
      </c>
      <c r="H161" s="5">
        <f t="shared" si="7"/>
        <v>6.669918123268302</v>
      </c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98" t="s">
        <v>124</v>
      </c>
      <c r="B163" s="99"/>
      <c r="C163" s="13">
        <f>C72+C121+C161</f>
        <v>31790828000</v>
      </c>
      <c r="D163" s="13">
        <f>D72+D121+D161</f>
        <v>0</v>
      </c>
      <c r="E163" s="13">
        <f>E72+E121+E161</f>
        <v>2333986592.15</v>
      </c>
      <c r="F163" s="13">
        <f>F72+F121+F161</f>
        <v>2333986592.15</v>
      </c>
      <c r="G163" s="13">
        <f>G72+G121+G161</f>
        <v>29456841407.85</v>
      </c>
      <c r="H163" s="5">
        <f t="shared" si="7"/>
        <v>7.34169802733669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3.5" customHeight="1">
      <c r="A165" s="100" t="s">
        <v>121</v>
      </c>
      <c r="B165" s="101"/>
      <c r="C165" s="17">
        <f>C163</f>
        <v>31790828000</v>
      </c>
      <c r="D165" s="17">
        <f>D163</f>
        <v>0</v>
      </c>
      <c r="E165" s="17">
        <f>E163</f>
        <v>2333986592.15</v>
      </c>
      <c r="F165" s="17">
        <f>F163</f>
        <v>2333986592.15</v>
      </c>
      <c r="G165" s="17">
        <f>G163</f>
        <v>29456841407.85</v>
      </c>
      <c r="H165" s="5">
        <f>F165/C165*100</f>
        <v>7.34169802733669</v>
      </c>
    </row>
    <row r="166" spans="1:3" ht="12.75">
      <c r="A166" s="15"/>
      <c r="B166" s="15"/>
      <c r="C166" s="19"/>
    </row>
    <row r="167" ht="12.75">
      <c r="C167" s="19"/>
    </row>
    <row r="169" spans="7:8" ht="12.75" customHeight="1">
      <c r="G169" s="9"/>
      <c r="H169" s="9"/>
    </row>
    <row r="170" spans="7:8" ht="12.75">
      <c r="G170" s="16"/>
      <c r="H170" s="16"/>
    </row>
  </sheetData>
  <sheetProtection/>
  <mergeCells count="59">
    <mergeCell ref="A5:H5"/>
    <mergeCell ref="A2:H3"/>
    <mergeCell ref="A8:H8"/>
    <mergeCell ref="A9:H9"/>
    <mergeCell ref="A13:H13"/>
    <mergeCell ref="A15:H15"/>
    <mergeCell ref="A26:B26"/>
    <mergeCell ref="A28:H28"/>
    <mergeCell ref="A35:B35"/>
    <mergeCell ref="A37:H37"/>
    <mergeCell ref="A42:B42"/>
    <mergeCell ref="A44:H44"/>
    <mergeCell ref="A48:B48"/>
    <mergeCell ref="A50:H50"/>
    <mergeCell ref="A53:B53"/>
    <mergeCell ref="A55:H55"/>
    <mergeCell ref="A58:B58"/>
    <mergeCell ref="A60:H60"/>
    <mergeCell ref="A63:B63"/>
    <mergeCell ref="A65:H65"/>
    <mergeCell ref="A70:B70"/>
    <mergeCell ref="A72:B72"/>
    <mergeCell ref="A74:H74"/>
    <mergeCell ref="A76:H76"/>
    <mergeCell ref="A80:B80"/>
    <mergeCell ref="A82:H82"/>
    <mergeCell ref="A86:B86"/>
    <mergeCell ref="A88:H88"/>
    <mergeCell ref="A91:B91"/>
    <mergeCell ref="A93:H93"/>
    <mergeCell ref="A96:B96"/>
    <mergeCell ref="A98:H98"/>
    <mergeCell ref="A102:B102"/>
    <mergeCell ref="A104:H104"/>
    <mergeCell ref="A108:B108"/>
    <mergeCell ref="A110:H110"/>
    <mergeCell ref="A114:B114"/>
    <mergeCell ref="A116:H116"/>
    <mergeCell ref="A119:B119"/>
    <mergeCell ref="A121:B121"/>
    <mergeCell ref="A123:H123"/>
    <mergeCell ref="A125:H125"/>
    <mergeCell ref="A156:H156"/>
    <mergeCell ref="A129:B129"/>
    <mergeCell ref="A131:H131"/>
    <mergeCell ref="A134:B134"/>
    <mergeCell ref="A136:H136"/>
    <mergeCell ref="A139:B139"/>
    <mergeCell ref="A141:H141"/>
    <mergeCell ref="A159:B159"/>
    <mergeCell ref="A161:B161"/>
    <mergeCell ref="A163:B163"/>
    <mergeCell ref="A165:B165"/>
    <mergeCell ref="G10:H10"/>
    <mergeCell ref="A144:B144"/>
    <mergeCell ref="A146:H146"/>
    <mergeCell ref="A149:B149"/>
    <mergeCell ref="A151:H151"/>
    <mergeCell ref="A154:B154"/>
  </mergeCells>
  <printOptions/>
  <pageMargins left="0.25" right="0.259722222222222" top="0.235416666666667" bottom="0.235416666666667" header="0" footer="0"/>
  <pageSetup firstPageNumber="5" useFirstPageNumber="1" fitToHeight="0" fitToWidth="0" horizontalDpi="600" verticalDpi="600" orientation="landscape" paperSize="9" r:id="rId2"/>
  <headerFooter alignWithMargins="0">
    <oddFooter>&amp;C&amp;"Arial,Bold"&amp;12&amp;P</oddFooter>
  </headerFooter>
  <rowBreaks count="1" manualBreakCount="1">
    <brk id="13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75"/>
  <sheetViews>
    <sheetView tabSelected="1" zoomScalePageLayoutView="0" workbookViewId="0" topLeftCell="A246">
      <selection activeCell="B273" sqref="B273"/>
    </sheetView>
  </sheetViews>
  <sheetFormatPr defaultColWidth="6.8515625" defaultRowHeight="12.75"/>
  <cols>
    <col min="1" max="1" width="9.57421875" style="0" customWidth="1"/>
    <col min="2" max="2" width="104.8515625" style="0" customWidth="1"/>
    <col min="3" max="3" width="18.7109375" style="0" customWidth="1"/>
    <col min="4" max="4" width="22.421875" style="0" customWidth="1"/>
    <col min="5" max="5" width="19.421875" style="24" customWidth="1"/>
    <col min="6" max="6" width="17.7109375" style="0" customWidth="1"/>
    <col min="7" max="7" width="19.7109375" style="0" customWidth="1"/>
    <col min="8" max="8" width="8.00390625" style="0" customWidth="1"/>
    <col min="9" max="9" width="13.421875" style="0" bestFit="1" customWidth="1"/>
  </cols>
  <sheetData>
    <row r="1" ht="12.75"/>
    <row r="2" ht="12.75"/>
    <row r="3" ht="12.75"/>
    <row r="4" spans="2:5" ht="34.5" customHeight="1">
      <c r="B4" s="132" t="s">
        <v>42</v>
      </c>
      <c r="E4"/>
    </row>
    <row r="5" spans="2:5" ht="19.5">
      <c r="B5" s="133" t="s">
        <v>269</v>
      </c>
      <c r="E5"/>
    </row>
    <row r="6" spans="2:5" ht="19.5">
      <c r="B6" s="133"/>
      <c r="E6"/>
    </row>
    <row r="7" spans="2:5" ht="15">
      <c r="B7" s="135" t="s">
        <v>270</v>
      </c>
      <c r="E7"/>
    </row>
    <row r="8" spans="2:5" ht="15">
      <c r="B8" s="135" t="s">
        <v>271</v>
      </c>
      <c r="E8"/>
    </row>
    <row r="9" spans="2:5" ht="15">
      <c r="B9" s="135" t="s">
        <v>272</v>
      </c>
      <c r="E9"/>
    </row>
    <row r="10" spans="2:5" ht="15.75">
      <c r="B10" s="136" t="s">
        <v>273</v>
      </c>
      <c r="E10"/>
    </row>
    <row r="11" ht="12.75">
      <c r="E11"/>
    </row>
    <row r="12" spans="2:5" ht="15.75" customHeight="1">
      <c r="B12" s="137" t="s">
        <v>274</v>
      </c>
      <c r="E12"/>
    </row>
    <row r="13" spans="2:5" ht="15.75">
      <c r="B13" s="135" t="s">
        <v>275</v>
      </c>
      <c r="E13"/>
    </row>
    <row r="14" spans="2:5" ht="30" customHeight="1">
      <c r="B14" s="138" t="s">
        <v>276</v>
      </c>
      <c r="E14"/>
    </row>
    <row r="15" spans="2:5" ht="21" customHeight="1">
      <c r="B15" s="138" t="s">
        <v>277</v>
      </c>
      <c r="E15"/>
    </row>
    <row r="16" spans="2:5" ht="21" customHeight="1">
      <c r="B16" s="138" t="s">
        <v>278</v>
      </c>
      <c r="E16"/>
    </row>
    <row r="17" spans="2:5" ht="20.25" customHeight="1">
      <c r="B17" s="138" t="s">
        <v>279</v>
      </c>
      <c r="E17"/>
    </row>
    <row r="18" spans="2:5" ht="24" customHeight="1">
      <c r="B18" s="138" t="s">
        <v>280</v>
      </c>
      <c r="E18"/>
    </row>
    <row r="19" spans="2:5" ht="18.75" customHeight="1">
      <c r="B19" s="138" t="s">
        <v>281</v>
      </c>
      <c r="E19"/>
    </row>
    <row r="20" spans="2:5" ht="18.75" customHeight="1">
      <c r="B20" s="138"/>
      <c r="E20"/>
    </row>
    <row r="21" spans="1:7" ht="27.75" customHeight="1">
      <c r="A21" s="171" t="s">
        <v>346</v>
      </c>
      <c r="B21" s="172" t="s">
        <v>282</v>
      </c>
      <c r="C21" s="172" t="s">
        <v>312</v>
      </c>
      <c r="D21" s="172" t="s">
        <v>313</v>
      </c>
      <c r="E21" s="172" t="s">
        <v>314</v>
      </c>
      <c r="F21" s="172" t="s">
        <v>315</v>
      </c>
      <c r="G21" s="172" t="s">
        <v>316</v>
      </c>
    </row>
    <row r="22" spans="1:7" ht="18.75" customHeight="1">
      <c r="A22" s="1"/>
      <c r="B22" s="173" t="s">
        <v>317</v>
      </c>
      <c r="C22" s="174">
        <v>960086182.17</v>
      </c>
      <c r="D22" s="174">
        <v>695362862.98</v>
      </c>
      <c r="E22" s="174">
        <v>36897455.64</v>
      </c>
      <c r="F22" s="182">
        <v>732260318.62</v>
      </c>
      <c r="G22" s="183">
        <v>76.27</v>
      </c>
    </row>
    <row r="23" spans="1:7" ht="18.75" customHeight="1">
      <c r="A23" s="1"/>
      <c r="B23" s="173" t="s">
        <v>318</v>
      </c>
      <c r="C23" s="174">
        <v>1296500000</v>
      </c>
      <c r="D23" s="174">
        <v>370501623</v>
      </c>
      <c r="E23" s="174">
        <v>21380000</v>
      </c>
      <c r="F23" s="182">
        <v>391881623</v>
      </c>
      <c r="G23" s="183">
        <v>30.23</v>
      </c>
    </row>
    <row r="24" spans="1:7" ht="18.75" customHeight="1">
      <c r="A24" s="1"/>
      <c r="B24" s="175" t="s">
        <v>319</v>
      </c>
      <c r="C24" s="174">
        <v>22786716000</v>
      </c>
      <c r="D24" s="174">
        <v>16271496559.49</v>
      </c>
      <c r="E24" s="174">
        <v>1791058500</v>
      </c>
      <c r="F24" s="184" t="s">
        <v>320</v>
      </c>
      <c r="G24" s="183">
        <v>79.26</v>
      </c>
    </row>
    <row r="25" spans="1:7" ht="18.75" customHeight="1">
      <c r="A25" s="1"/>
      <c r="B25" s="175" t="s">
        <v>321</v>
      </c>
      <c r="C25" s="174">
        <v>2281314532.5</v>
      </c>
      <c r="D25" s="174">
        <v>618165996.8</v>
      </c>
      <c r="E25" s="174">
        <v>27457500</v>
      </c>
      <c r="F25" s="182">
        <v>645623496.8</v>
      </c>
      <c r="G25" s="183">
        <v>28.3</v>
      </c>
    </row>
    <row r="26" spans="1:7" ht="18.75" customHeight="1">
      <c r="A26" s="1"/>
      <c r="B26" s="175" t="s">
        <v>322</v>
      </c>
      <c r="C26" s="176">
        <v>8876451368.05</v>
      </c>
      <c r="D26" s="174">
        <v>5401515484.37</v>
      </c>
      <c r="E26" s="174">
        <v>233155754.31</v>
      </c>
      <c r="F26" s="182">
        <v>5634671238.68</v>
      </c>
      <c r="G26" s="183">
        <v>63.47</v>
      </c>
    </row>
    <row r="27" spans="1:7" ht="18.75" customHeight="1">
      <c r="A27" s="1"/>
      <c r="B27" s="175" t="s">
        <v>323</v>
      </c>
      <c r="C27" s="174">
        <v>1100000000</v>
      </c>
      <c r="D27" s="177">
        <v>293000000</v>
      </c>
      <c r="E27" s="178" t="s">
        <v>324</v>
      </c>
      <c r="F27" s="182">
        <v>293000000</v>
      </c>
      <c r="G27" s="185">
        <v>26.64</v>
      </c>
    </row>
    <row r="28" spans="1:7" ht="18.75" customHeight="1">
      <c r="A28" s="1"/>
      <c r="B28" s="179" t="s">
        <v>121</v>
      </c>
      <c r="C28" s="180">
        <v>37301068082.72</v>
      </c>
      <c r="D28" s="180">
        <v>23881789040.69</v>
      </c>
      <c r="E28" s="181">
        <v>2109949209.95</v>
      </c>
      <c r="F28" s="180">
        <v>25991738250.64</v>
      </c>
      <c r="G28" s="186">
        <v>69.85</v>
      </c>
    </row>
    <row r="29" spans="2:5" ht="18.75" customHeight="1">
      <c r="B29" s="138"/>
      <c r="E29"/>
    </row>
    <row r="30" spans="2:5" ht="15.75" customHeight="1">
      <c r="B30" s="139" t="s">
        <v>283</v>
      </c>
      <c r="E30"/>
    </row>
    <row r="31" spans="2:5" ht="15">
      <c r="B31" s="138"/>
      <c r="E31"/>
    </row>
    <row r="32" spans="2:5" ht="55.5" customHeight="1">
      <c r="B32" s="138" t="s">
        <v>284</v>
      </c>
      <c r="E32"/>
    </row>
    <row r="33" spans="2:5" ht="15">
      <c r="B33" s="138"/>
      <c r="E33"/>
    </row>
    <row r="34" spans="2:5" ht="19.5" customHeight="1">
      <c r="B34" s="138" t="s">
        <v>285</v>
      </c>
      <c r="E34"/>
    </row>
    <row r="35" spans="2:5" ht="20.25" customHeight="1">
      <c r="B35" s="138" t="s">
        <v>286</v>
      </c>
      <c r="E35"/>
    </row>
    <row r="36" spans="2:5" ht="22.5" customHeight="1">
      <c r="B36" s="138" t="s">
        <v>287</v>
      </c>
      <c r="E36"/>
    </row>
    <row r="37" spans="2:5" ht="21.75" customHeight="1">
      <c r="B37" s="138" t="s">
        <v>288</v>
      </c>
      <c r="E37"/>
    </row>
    <row r="38" spans="2:5" ht="30.75" customHeight="1">
      <c r="B38" s="138" t="s">
        <v>289</v>
      </c>
      <c r="E38"/>
    </row>
    <row r="39" spans="2:5" ht="15">
      <c r="B39" s="140"/>
      <c r="E39"/>
    </row>
    <row r="40" spans="2:5" ht="20.25" customHeight="1">
      <c r="B40" s="140" t="s">
        <v>290</v>
      </c>
      <c r="E40"/>
    </row>
    <row r="41" spans="2:5" ht="15.75" thickBot="1">
      <c r="B41" s="140"/>
      <c r="E41"/>
    </row>
    <row r="42" spans="1:7" ht="24.75" thickBot="1">
      <c r="A42" s="1"/>
      <c r="B42" s="141" t="s">
        <v>282</v>
      </c>
      <c r="C42" s="141" t="s">
        <v>291</v>
      </c>
      <c r="D42" s="142" t="s">
        <v>292</v>
      </c>
      <c r="E42" s="141" t="s">
        <v>293</v>
      </c>
      <c r="F42" s="141" t="s">
        <v>294</v>
      </c>
      <c r="G42" s="143" t="s">
        <v>295</v>
      </c>
    </row>
    <row r="43" spans="1:7" ht="13.5" thickBot="1">
      <c r="A43" s="1">
        <v>1</v>
      </c>
      <c r="B43" s="144" t="s">
        <v>296</v>
      </c>
      <c r="C43" s="145">
        <v>2139521000</v>
      </c>
      <c r="D43" s="146">
        <v>1265998785.83</v>
      </c>
      <c r="E43" s="147">
        <v>68925232.5</v>
      </c>
      <c r="F43" s="147">
        <v>1334924018.33</v>
      </c>
      <c r="G43" s="148">
        <v>62.39</v>
      </c>
    </row>
    <row r="44" spans="1:7" ht="13.5" thickBot="1">
      <c r="A44" s="1">
        <v>2</v>
      </c>
      <c r="B44" s="144" t="s">
        <v>297</v>
      </c>
      <c r="C44" s="145">
        <v>22526370000</v>
      </c>
      <c r="D44" s="146">
        <v>16296245655.98</v>
      </c>
      <c r="E44" s="147">
        <v>1790189500</v>
      </c>
      <c r="F44" s="147">
        <v>18086435155.98</v>
      </c>
      <c r="G44" s="148">
        <v>80.29</v>
      </c>
    </row>
    <row r="45" spans="1:7" ht="13.5" thickBot="1">
      <c r="A45" s="1">
        <v>3</v>
      </c>
      <c r="B45" s="144" t="s">
        <v>298</v>
      </c>
      <c r="C45" s="145">
        <v>1822698000</v>
      </c>
      <c r="D45" s="146">
        <v>482059674</v>
      </c>
      <c r="E45" s="147">
        <v>37494500</v>
      </c>
      <c r="F45" s="147">
        <v>519554174</v>
      </c>
      <c r="G45" s="148">
        <v>28.5</v>
      </c>
    </row>
    <row r="46" spans="1:7" ht="13.5" thickBot="1">
      <c r="A46" s="1">
        <v>4</v>
      </c>
      <c r="B46" s="144" t="s">
        <v>299</v>
      </c>
      <c r="C46" s="146">
        <v>7183336911.61</v>
      </c>
      <c r="D46" s="149" t="s">
        <v>300</v>
      </c>
      <c r="E46" s="147">
        <v>287210660</v>
      </c>
      <c r="F46" s="147">
        <v>5336136207.53</v>
      </c>
      <c r="G46" s="148">
        <v>74.28</v>
      </c>
    </row>
    <row r="47" spans="1:7" ht="13.5" thickBot="1">
      <c r="A47" s="1">
        <v>5</v>
      </c>
      <c r="B47" s="144" t="s">
        <v>301</v>
      </c>
      <c r="C47" s="145">
        <v>1100000000</v>
      </c>
      <c r="D47" s="146">
        <v>293000000</v>
      </c>
      <c r="E47" s="150" t="s">
        <v>302</v>
      </c>
      <c r="F47" s="147">
        <v>293000000</v>
      </c>
      <c r="G47" s="148">
        <v>26.64</v>
      </c>
    </row>
    <row r="48" spans="1:7" ht="13.5" thickBot="1">
      <c r="A48" s="1">
        <v>6</v>
      </c>
      <c r="B48" s="151" t="s">
        <v>121</v>
      </c>
      <c r="C48" s="152">
        <v>34771925911.61</v>
      </c>
      <c r="D48" s="152">
        <v>23386229663.34</v>
      </c>
      <c r="E48" s="152">
        <v>2183183892.5</v>
      </c>
      <c r="F48" s="152">
        <v>25570049555.84</v>
      </c>
      <c r="G48" s="151">
        <v>73.53</v>
      </c>
    </row>
    <row r="49" spans="2:5" ht="15">
      <c r="B49" s="138"/>
      <c r="E49"/>
    </row>
    <row r="50" spans="2:5" ht="15.75">
      <c r="B50" s="139"/>
      <c r="E50"/>
    </row>
    <row r="51" spans="2:5" ht="15.75" customHeight="1">
      <c r="B51" s="139" t="s">
        <v>303</v>
      </c>
      <c r="E51"/>
    </row>
    <row r="52" spans="2:5" ht="15">
      <c r="B52" s="138"/>
      <c r="E52"/>
    </row>
    <row r="53" spans="2:5" ht="69.75" customHeight="1">
      <c r="B53" s="138" t="s">
        <v>304</v>
      </c>
      <c r="E53"/>
    </row>
    <row r="54" spans="2:5" ht="15">
      <c r="B54" s="138"/>
      <c r="E54"/>
    </row>
    <row r="55" spans="2:5" ht="22.5" customHeight="1">
      <c r="B55" s="138" t="s">
        <v>305</v>
      </c>
      <c r="E55"/>
    </row>
    <row r="56" spans="2:5" ht="19.5" customHeight="1">
      <c r="B56" s="138" t="s">
        <v>306</v>
      </c>
      <c r="E56"/>
    </row>
    <row r="57" spans="2:5" ht="19.5" customHeight="1">
      <c r="B57" s="138" t="s">
        <v>307</v>
      </c>
      <c r="E57"/>
    </row>
    <row r="58" spans="2:5" ht="21.75" customHeight="1">
      <c r="B58" s="138" t="s">
        <v>308</v>
      </c>
      <c r="E58"/>
    </row>
    <row r="59" spans="2:5" ht="37.5" customHeight="1">
      <c r="B59" s="138" t="s">
        <v>309</v>
      </c>
      <c r="E59"/>
    </row>
    <row r="60" spans="2:5" ht="21.75" customHeight="1">
      <c r="B60" s="138" t="s">
        <v>310</v>
      </c>
      <c r="E60"/>
    </row>
    <row r="61" spans="2:5" ht="15">
      <c r="B61" s="140"/>
      <c r="E61"/>
    </row>
    <row r="62" spans="2:5" ht="15">
      <c r="B62" s="140"/>
      <c r="E62"/>
    </row>
    <row r="63" spans="2:5" ht="28.5" customHeight="1">
      <c r="B63" s="153" t="s">
        <v>311</v>
      </c>
      <c r="E63"/>
    </row>
    <row r="64" spans="2:5" ht="15.75" thickBot="1">
      <c r="B64" s="140"/>
      <c r="E64"/>
    </row>
    <row r="65" spans="1:7" ht="39" thickBot="1">
      <c r="A65" s="171" t="s">
        <v>346</v>
      </c>
      <c r="B65" s="154" t="s">
        <v>282</v>
      </c>
      <c r="C65" s="154" t="s">
        <v>312</v>
      </c>
      <c r="D65" s="154" t="s">
        <v>313</v>
      </c>
      <c r="E65" s="154" t="s">
        <v>314</v>
      </c>
      <c r="F65" s="154" t="s">
        <v>315</v>
      </c>
      <c r="G65" s="154" t="s">
        <v>316</v>
      </c>
    </row>
    <row r="66" spans="1:7" ht="15" thickBot="1">
      <c r="A66" s="1">
        <v>1</v>
      </c>
      <c r="B66" s="155" t="s">
        <v>317</v>
      </c>
      <c r="C66" s="156">
        <v>960086182.17</v>
      </c>
      <c r="D66" s="156">
        <v>695362862.98</v>
      </c>
      <c r="E66" s="156">
        <v>36897455.64</v>
      </c>
      <c r="F66" s="157">
        <v>732260318.62</v>
      </c>
      <c r="G66" s="158">
        <v>76.27</v>
      </c>
    </row>
    <row r="67" spans="1:7" ht="15" thickBot="1">
      <c r="A67" s="1">
        <v>2</v>
      </c>
      <c r="B67" s="155" t="s">
        <v>318</v>
      </c>
      <c r="C67" s="156">
        <v>1296500000</v>
      </c>
      <c r="D67" s="156">
        <v>370501623</v>
      </c>
      <c r="E67" s="156">
        <v>21380000</v>
      </c>
      <c r="F67" s="157">
        <v>391881623</v>
      </c>
      <c r="G67" s="158">
        <v>30.23</v>
      </c>
    </row>
    <row r="68" spans="1:7" ht="18" customHeight="1" thickBot="1">
      <c r="A68" s="1">
        <v>3</v>
      </c>
      <c r="B68" s="159" t="s">
        <v>319</v>
      </c>
      <c r="C68" s="156">
        <v>22786716000</v>
      </c>
      <c r="D68" s="156">
        <v>16271496559.49</v>
      </c>
      <c r="E68" s="156">
        <v>1791058500</v>
      </c>
      <c r="F68" s="160" t="s">
        <v>320</v>
      </c>
      <c r="G68" s="158">
        <v>79.26</v>
      </c>
    </row>
    <row r="69" spans="1:7" ht="15" thickBot="1">
      <c r="A69" s="1">
        <v>4</v>
      </c>
      <c r="B69" s="159" t="s">
        <v>321</v>
      </c>
      <c r="C69" s="156">
        <v>2281314532.5</v>
      </c>
      <c r="D69" s="156">
        <v>618165996.8</v>
      </c>
      <c r="E69" s="156">
        <v>27457500</v>
      </c>
      <c r="F69" s="157">
        <v>645623496.8</v>
      </c>
      <c r="G69" s="158">
        <v>28.3</v>
      </c>
    </row>
    <row r="70" spans="1:7" ht="15" thickBot="1">
      <c r="A70" s="1">
        <v>5</v>
      </c>
      <c r="B70" s="159" t="s">
        <v>322</v>
      </c>
      <c r="C70" s="161">
        <v>8876451368.05</v>
      </c>
      <c r="D70" s="156">
        <v>5401515484.37</v>
      </c>
      <c r="E70" s="156">
        <v>233155754.31</v>
      </c>
      <c r="F70" s="157">
        <v>5634671238.68</v>
      </c>
      <c r="G70" s="158">
        <v>63.47</v>
      </c>
    </row>
    <row r="71" spans="1:7" ht="15" thickBot="1">
      <c r="A71" s="1">
        <v>6</v>
      </c>
      <c r="B71" s="159" t="s">
        <v>323</v>
      </c>
      <c r="C71" s="156">
        <v>1100000000</v>
      </c>
      <c r="D71" s="162">
        <v>293000000</v>
      </c>
      <c r="E71" s="163" t="s">
        <v>324</v>
      </c>
      <c r="F71" s="157">
        <v>293000000</v>
      </c>
      <c r="G71" s="164">
        <v>26.64</v>
      </c>
    </row>
    <row r="72" spans="1:7" ht="13.5" thickBot="1">
      <c r="A72" s="1">
        <v>7</v>
      </c>
      <c r="B72" s="165" t="s">
        <v>121</v>
      </c>
      <c r="C72" s="166">
        <v>37301068082.72</v>
      </c>
      <c r="D72" s="166">
        <v>23881789040.69</v>
      </c>
      <c r="E72" s="167">
        <v>2109949209.95</v>
      </c>
      <c r="F72" s="166">
        <v>25991738250.64</v>
      </c>
      <c r="G72" s="168">
        <v>69.85</v>
      </c>
    </row>
    <row r="73" spans="2:5" ht="18.75" customHeight="1">
      <c r="B73" s="138"/>
      <c r="E73"/>
    </row>
    <row r="74" spans="2:5" ht="15.75" customHeight="1">
      <c r="B74" s="139" t="s">
        <v>325</v>
      </c>
      <c r="E74"/>
    </row>
    <row r="75" spans="2:5" ht="15">
      <c r="B75" s="138"/>
      <c r="E75"/>
    </row>
    <row r="76" spans="2:5" ht="15" customHeight="1">
      <c r="B76" s="138" t="s">
        <v>326</v>
      </c>
      <c r="E76"/>
    </row>
    <row r="77" spans="2:5" ht="15">
      <c r="B77" s="138"/>
      <c r="E77"/>
    </row>
    <row r="78" spans="2:5" ht="37.5" customHeight="1">
      <c r="B78" s="138" t="s">
        <v>327</v>
      </c>
      <c r="E78"/>
    </row>
    <row r="79" spans="2:5" ht="15">
      <c r="B79" s="138"/>
      <c r="E79"/>
    </row>
    <row r="80" spans="2:5" ht="31.5" customHeight="1">
      <c r="B80" s="139" t="s">
        <v>328</v>
      </c>
      <c r="E80"/>
    </row>
    <row r="81" spans="2:5" ht="15.75">
      <c r="B81" s="169" t="s">
        <v>329</v>
      </c>
      <c r="E81"/>
    </row>
    <row r="82" spans="2:5" ht="15.75" customHeight="1">
      <c r="B82" s="139" t="s">
        <v>330</v>
      </c>
      <c r="E82"/>
    </row>
    <row r="83" spans="2:5" ht="20.25" customHeight="1">
      <c r="B83" s="138" t="s">
        <v>331</v>
      </c>
      <c r="E83"/>
    </row>
    <row r="84" spans="2:5" ht="15">
      <c r="B84" s="138"/>
      <c r="E84"/>
    </row>
    <row r="85" spans="2:5" ht="21.75" customHeight="1">
      <c r="B85" s="139" t="s">
        <v>332</v>
      </c>
      <c r="E85"/>
    </row>
    <row r="86" spans="2:5" ht="15.75">
      <c r="B86" s="169" t="s">
        <v>333</v>
      </c>
      <c r="E86"/>
    </row>
    <row r="87" spans="2:5" ht="15">
      <c r="B87" s="138"/>
      <c r="E87"/>
    </row>
    <row r="88" spans="2:5" ht="15.75" customHeight="1">
      <c r="B88" s="139" t="s">
        <v>334</v>
      </c>
      <c r="E88"/>
    </row>
    <row r="89" spans="2:5" ht="26.25" customHeight="1">
      <c r="B89" s="138" t="s">
        <v>335</v>
      </c>
      <c r="E89"/>
    </row>
    <row r="90" spans="2:5" ht="15">
      <c r="B90" s="138"/>
      <c r="E90"/>
    </row>
    <row r="91" spans="2:5" ht="15.75" customHeight="1">
      <c r="B91" s="139" t="s">
        <v>336</v>
      </c>
      <c r="E91"/>
    </row>
    <row r="92" spans="2:5" ht="15.75">
      <c r="B92" s="169" t="s">
        <v>337</v>
      </c>
      <c r="E92"/>
    </row>
    <row r="93" spans="2:5" ht="15">
      <c r="B93" s="138"/>
      <c r="E93"/>
    </row>
    <row r="94" spans="2:5" ht="31.5" customHeight="1">
      <c r="B94" s="139" t="s">
        <v>338</v>
      </c>
      <c r="E94"/>
    </row>
    <row r="95" spans="2:5" ht="21.75" customHeight="1">
      <c r="B95" s="138" t="s">
        <v>339</v>
      </c>
      <c r="E95"/>
    </row>
    <row r="96" spans="2:5" ht="15.75">
      <c r="B96" s="139"/>
      <c r="E96"/>
    </row>
    <row r="97" spans="2:5" ht="31.5" customHeight="1">
      <c r="B97" s="139" t="s">
        <v>340</v>
      </c>
      <c r="E97"/>
    </row>
    <row r="98" spans="2:5" ht="15.75">
      <c r="B98" s="169" t="s">
        <v>341</v>
      </c>
      <c r="E98"/>
    </row>
    <row r="99" spans="2:5" ht="15.75">
      <c r="B99" s="139"/>
      <c r="E99"/>
    </row>
    <row r="100" ht="15" customHeight="1">
      <c r="E100"/>
    </row>
    <row r="101" spans="2:5" ht="15">
      <c r="B101" s="138"/>
      <c r="E101"/>
    </row>
    <row r="102" spans="2:5" ht="15">
      <c r="B102" s="138"/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spans="2:5" ht="15.75">
      <c r="B107" s="139"/>
      <c r="E107"/>
    </row>
    <row r="108" ht="3" customHeight="1"/>
    <row r="109" spans="1:8" s="18" customFormat="1" ht="33.75" customHeight="1">
      <c r="A109" s="20" t="s">
        <v>125</v>
      </c>
      <c r="B109" s="21" t="s">
        <v>126</v>
      </c>
      <c r="C109" s="22" t="s">
        <v>132</v>
      </c>
      <c r="D109" s="23" t="s">
        <v>162</v>
      </c>
      <c r="E109" s="66" t="s">
        <v>165</v>
      </c>
      <c r="F109" s="23" t="s">
        <v>166</v>
      </c>
      <c r="G109" s="21" t="s">
        <v>47</v>
      </c>
      <c r="H109" s="23" t="s">
        <v>48</v>
      </c>
    </row>
    <row r="110" spans="1:8" ht="12.75">
      <c r="A110" s="1"/>
      <c r="B110" s="1"/>
      <c r="C110" s="1"/>
      <c r="D110" s="1"/>
      <c r="E110" s="67"/>
      <c r="F110" s="1"/>
      <c r="G110" s="1"/>
      <c r="H110" s="1"/>
    </row>
    <row r="111" spans="1:8" ht="12.75">
      <c r="A111" s="6" t="s">
        <v>122</v>
      </c>
      <c r="B111" s="7"/>
      <c r="C111" s="7"/>
      <c r="D111" s="7"/>
      <c r="E111" s="7"/>
      <c r="F111" s="7"/>
      <c r="G111" s="7"/>
      <c r="H111" s="8"/>
    </row>
    <row r="112" spans="1:8" ht="12.75">
      <c r="A112" s="1"/>
      <c r="B112" s="1"/>
      <c r="C112" s="1"/>
      <c r="D112" s="1"/>
      <c r="E112" s="67"/>
      <c r="F112" s="1"/>
      <c r="G112" s="1"/>
      <c r="H112" s="1"/>
    </row>
    <row r="113" spans="1:8" ht="12.75" customHeight="1">
      <c r="A113" s="88" t="s">
        <v>104</v>
      </c>
      <c r="B113" s="89"/>
      <c r="C113" s="89"/>
      <c r="D113" s="89"/>
      <c r="E113" s="89"/>
      <c r="F113" s="89"/>
      <c r="G113" s="89"/>
      <c r="H113" s="90"/>
    </row>
    <row r="114" spans="1:8" ht="12.75">
      <c r="A114" s="1"/>
      <c r="B114" s="1"/>
      <c r="C114" s="1"/>
      <c r="D114" s="1"/>
      <c r="E114" s="67"/>
      <c r="F114" s="1"/>
      <c r="G114" s="1"/>
      <c r="H114" s="1"/>
    </row>
    <row r="115" spans="1:8" ht="12.75" customHeight="1">
      <c r="A115" s="2" t="s">
        <v>0</v>
      </c>
      <c r="B115" s="10" t="s">
        <v>49</v>
      </c>
      <c r="C115" s="11">
        <v>49984000</v>
      </c>
      <c r="D115" s="3">
        <v>32611463.53</v>
      </c>
      <c r="E115" s="68">
        <v>4558125.3</v>
      </c>
      <c r="F115" s="11">
        <f>D115+E115</f>
        <v>37169588.83</v>
      </c>
      <c r="G115" s="11">
        <f>C115-F115</f>
        <v>12814411.170000002</v>
      </c>
      <c r="H115" s="4">
        <f>F115/C115*100</f>
        <v>74.36297381161971</v>
      </c>
    </row>
    <row r="116" spans="1:8" ht="12.75" customHeight="1">
      <c r="A116" s="2" t="s">
        <v>1</v>
      </c>
      <c r="B116" s="10" t="s">
        <v>50</v>
      </c>
      <c r="C116" s="11">
        <v>4700000</v>
      </c>
      <c r="D116" s="3">
        <v>7288033.65</v>
      </c>
      <c r="E116" s="68">
        <v>0</v>
      </c>
      <c r="F116" s="11">
        <f aca="true" t="shared" si="0" ref="F116:F123">D116+E116</f>
        <v>7288033.65</v>
      </c>
      <c r="G116" s="11">
        <f aca="true" t="shared" si="1" ref="G116:G123">C116-F116</f>
        <v>-2588033.6500000004</v>
      </c>
      <c r="H116" s="4">
        <f aca="true" t="shared" si="2" ref="H116:H124">F116/C116*100</f>
        <v>155.06454574468086</v>
      </c>
    </row>
    <row r="117" spans="1:8" ht="12.75" customHeight="1">
      <c r="A117" s="2" t="s">
        <v>2</v>
      </c>
      <c r="B117" s="10" t="s">
        <v>51</v>
      </c>
      <c r="C117" s="11">
        <v>10500000</v>
      </c>
      <c r="D117" s="3">
        <v>1493300</v>
      </c>
      <c r="E117" s="69">
        <v>0</v>
      </c>
      <c r="F117" s="11">
        <f t="shared" si="0"/>
        <v>1493300</v>
      </c>
      <c r="G117" s="11">
        <f t="shared" si="1"/>
        <v>9006700</v>
      </c>
      <c r="H117" s="4">
        <f t="shared" si="2"/>
        <v>14.22190476190476</v>
      </c>
    </row>
    <row r="118" spans="1:8" ht="12.75" customHeight="1">
      <c r="A118" s="2" t="s">
        <v>3</v>
      </c>
      <c r="B118" s="10" t="s">
        <v>52</v>
      </c>
      <c r="C118" s="11">
        <v>359122800</v>
      </c>
      <c r="D118" s="3">
        <v>20952606.97</v>
      </c>
      <c r="E118" s="68">
        <v>2533500</v>
      </c>
      <c r="F118" s="11">
        <f t="shared" si="0"/>
        <v>23486106.97</v>
      </c>
      <c r="G118" s="11">
        <f t="shared" si="1"/>
        <v>335636693.03</v>
      </c>
      <c r="H118" s="4">
        <f t="shared" si="2"/>
        <v>6.539854047139307</v>
      </c>
    </row>
    <row r="119" spans="1:8" ht="12.75" customHeight="1">
      <c r="A119" s="2" t="s">
        <v>4</v>
      </c>
      <c r="B119" s="10" t="s">
        <v>53</v>
      </c>
      <c r="C119" s="11">
        <v>16200000</v>
      </c>
      <c r="D119" s="3">
        <v>3216200</v>
      </c>
      <c r="E119" s="68">
        <v>470000</v>
      </c>
      <c r="F119" s="11">
        <f t="shared" si="0"/>
        <v>3686200</v>
      </c>
      <c r="G119" s="11">
        <f t="shared" si="1"/>
        <v>12513800</v>
      </c>
      <c r="H119" s="4">
        <f t="shared" si="2"/>
        <v>22.75432098765432</v>
      </c>
    </row>
    <row r="120" spans="1:8" ht="12.75" customHeight="1">
      <c r="A120" s="2" t="s">
        <v>5</v>
      </c>
      <c r="B120" s="10" t="s">
        <v>54</v>
      </c>
      <c r="C120" s="11">
        <v>29290000</v>
      </c>
      <c r="D120" s="3">
        <v>485600</v>
      </c>
      <c r="E120" s="69">
        <v>50000</v>
      </c>
      <c r="F120" s="11">
        <f t="shared" si="0"/>
        <v>535600</v>
      </c>
      <c r="G120" s="11">
        <f t="shared" si="1"/>
        <v>28754400</v>
      </c>
      <c r="H120" s="4">
        <f t="shared" si="2"/>
        <v>1.8286104472516218</v>
      </c>
    </row>
    <row r="121" spans="1:8" ht="12.75" customHeight="1">
      <c r="A121" s="2" t="s">
        <v>6</v>
      </c>
      <c r="B121" s="12" t="s">
        <v>55</v>
      </c>
      <c r="C121" s="11">
        <v>8128600</v>
      </c>
      <c r="D121" s="3">
        <v>6626248</v>
      </c>
      <c r="E121" s="69">
        <v>564832</v>
      </c>
      <c r="F121" s="11">
        <f t="shared" si="0"/>
        <v>7191080</v>
      </c>
      <c r="G121" s="11">
        <f t="shared" si="1"/>
        <v>937520</v>
      </c>
      <c r="H121" s="4">
        <f t="shared" si="2"/>
        <v>88.4664025785498</v>
      </c>
    </row>
    <row r="122" spans="1:8" ht="12.75" customHeight="1">
      <c r="A122" s="2" t="s">
        <v>7</v>
      </c>
      <c r="B122" s="10" t="s">
        <v>56</v>
      </c>
      <c r="C122" s="11">
        <v>4200000</v>
      </c>
      <c r="D122" s="3">
        <v>30951000</v>
      </c>
      <c r="E122" s="68">
        <v>4192850</v>
      </c>
      <c r="F122" s="11">
        <f t="shared" si="0"/>
        <v>35143850</v>
      </c>
      <c r="G122" s="11">
        <f t="shared" si="1"/>
        <v>-30943850</v>
      </c>
      <c r="H122" s="4">
        <f t="shared" si="2"/>
        <v>836.7583333333334</v>
      </c>
    </row>
    <row r="123" spans="1:8" ht="12.75" customHeight="1">
      <c r="A123" s="2" t="s">
        <v>8</v>
      </c>
      <c r="B123" s="10" t="s">
        <v>57</v>
      </c>
      <c r="C123" s="11">
        <v>13380000</v>
      </c>
      <c r="D123" s="3">
        <v>3544000</v>
      </c>
      <c r="E123" s="69">
        <v>213345.2</v>
      </c>
      <c r="F123" s="11">
        <f t="shared" si="0"/>
        <v>3757345.2</v>
      </c>
      <c r="G123" s="11">
        <f t="shared" si="1"/>
        <v>9622654.8</v>
      </c>
      <c r="H123" s="4">
        <f t="shared" si="2"/>
        <v>28.081802690582965</v>
      </c>
    </row>
    <row r="124" spans="1:10" s="34" customFormat="1" ht="12.75" customHeight="1">
      <c r="A124" s="93" t="s">
        <v>58</v>
      </c>
      <c r="B124" s="94"/>
      <c r="C124" s="32">
        <f>SUM(C115:C123)</f>
        <v>495505400</v>
      </c>
      <c r="D124" s="32">
        <f>SUM(D115:D123)</f>
        <v>107168452.15</v>
      </c>
      <c r="E124" s="70">
        <f>SUM(E115:E123)</f>
        <v>12582652.5</v>
      </c>
      <c r="F124" s="32">
        <f>SUM(F115:F123)</f>
        <v>119751104.64999999</v>
      </c>
      <c r="G124" s="32">
        <f>SUM(G115:G123)</f>
        <v>375754295.34999996</v>
      </c>
      <c r="H124" s="33">
        <f t="shared" si="2"/>
        <v>24.1674671254844</v>
      </c>
      <c r="I124" s="48"/>
      <c r="J124" s="48"/>
    </row>
    <row r="125" spans="1:8" ht="12.75">
      <c r="A125" s="1"/>
      <c r="B125" s="1"/>
      <c r="C125" s="1"/>
      <c r="D125" s="1"/>
      <c r="E125" s="67"/>
      <c r="F125" s="27"/>
      <c r="G125" s="1"/>
      <c r="H125" s="1"/>
    </row>
    <row r="126" spans="1:8" ht="12.75" customHeight="1">
      <c r="A126" s="88" t="s">
        <v>75</v>
      </c>
      <c r="B126" s="89"/>
      <c r="C126" s="89"/>
      <c r="D126" s="89"/>
      <c r="E126" s="89"/>
      <c r="F126" s="89"/>
      <c r="G126" s="89"/>
      <c r="H126" s="90"/>
    </row>
    <row r="127" spans="1:8" ht="12.75" customHeight="1">
      <c r="A127" s="2" t="s">
        <v>9</v>
      </c>
      <c r="B127" s="10" t="s">
        <v>76</v>
      </c>
      <c r="C127" s="11">
        <v>54000000</v>
      </c>
      <c r="D127" s="3">
        <v>5322118.51</v>
      </c>
      <c r="E127" s="68">
        <v>1534150</v>
      </c>
      <c r="F127" s="11">
        <f aca="true" t="shared" si="3" ref="F127:F132">D127+E127</f>
        <v>6856268.51</v>
      </c>
      <c r="G127" s="11">
        <f aca="true" t="shared" si="4" ref="G127:G132">C127-F127</f>
        <v>47143731.49</v>
      </c>
      <c r="H127" s="4">
        <f aca="true" t="shared" si="5" ref="H127:H133">F127/C127*100</f>
        <v>12.696793537037038</v>
      </c>
    </row>
    <row r="128" spans="1:8" ht="12.75" customHeight="1">
      <c r="A128" s="2" t="s">
        <v>10</v>
      </c>
      <c r="B128" s="10" t="s">
        <v>77</v>
      </c>
      <c r="C128" s="11">
        <v>10010000</v>
      </c>
      <c r="D128" s="3">
        <v>7489696</v>
      </c>
      <c r="E128" s="68">
        <v>58500</v>
      </c>
      <c r="F128" s="11">
        <f t="shared" si="3"/>
        <v>7548196</v>
      </c>
      <c r="G128" s="11">
        <f t="shared" si="4"/>
        <v>2461804</v>
      </c>
      <c r="H128" s="4">
        <f t="shared" si="5"/>
        <v>75.40655344655345</v>
      </c>
    </row>
    <row r="129" spans="1:8" ht="12.75" customHeight="1">
      <c r="A129" s="2" t="s">
        <v>11</v>
      </c>
      <c r="B129" s="10" t="s">
        <v>78</v>
      </c>
      <c r="C129" s="11">
        <v>117780000</v>
      </c>
      <c r="D129" s="3">
        <v>62392100</v>
      </c>
      <c r="E129" s="68">
        <v>3283000</v>
      </c>
      <c r="F129" s="11">
        <f t="shared" si="3"/>
        <v>65675100</v>
      </c>
      <c r="G129" s="11">
        <f t="shared" si="4"/>
        <v>52104900</v>
      </c>
      <c r="H129" s="4">
        <f t="shared" si="5"/>
        <v>55.760825267447785</v>
      </c>
    </row>
    <row r="130" spans="1:8" ht="12.75" customHeight="1">
      <c r="A130" s="2" t="s">
        <v>12</v>
      </c>
      <c r="B130" s="10" t="s">
        <v>79</v>
      </c>
      <c r="C130" s="11">
        <v>3069000</v>
      </c>
      <c r="D130" s="3">
        <v>3545300</v>
      </c>
      <c r="E130" s="68">
        <v>2262000</v>
      </c>
      <c r="F130" s="11">
        <f t="shared" si="3"/>
        <v>5807300</v>
      </c>
      <c r="G130" s="11">
        <f t="shared" si="4"/>
        <v>-2738300</v>
      </c>
      <c r="H130" s="4">
        <f t="shared" si="5"/>
        <v>189.22450309547082</v>
      </c>
    </row>
    <row r="131" spans="1:8" ht="12.75" customHeight="1">
      <c r="A131" s="2" t="s">
        <v>13</v>
      </c>
      <c r="B131" s="10" t="s">
        <v>80</v>
      </c>
      <c r="C131" s="11">
        <v>80760000</v>
      </c>
      <c r="D131" s="3">
        <v>65793050</v>
      </c>
      <c r="E131" s="68">
        <v>5373600</v>
      </c>
      <c r="F131" s="11">
        <f t="shared" si="3"/>
        <v>71166650</v>
      </c>
      <c r="G131" s="11">
        <f t="shared" si="4"/>
        <v>9593350</v>
      </c>
      <c r="H131" s="4">
        <f t="shared" si="5"/>
        <v>88.12116146607232</v>
      </c>
    </row>
    <row r="132" spans="1:8" ht="12.75" customHeight="1">
      <c r="A132" s="2" t="s">
        <v>14</v>
      </c>
      <c r="B132" s="10" t="s">
        <v>81</v>
      </c>
      <c r="C132" s="11">
        <v>7200000</v>
      </c>
      <c r="D132" s="3">
        <v>11453400</v>
      </c>
      <c r="E132" s="68">
        <v>1190000</v>
      </c>
      <c r="F132" s="11">
        <f t="shared" si="3"/>
        <v>12643400</v>
      </c>
      <c r="G132" s="11">
        <f t="shared" si="4"/>
        <v>-5443400</v>
      </c>
      <c r="H132" s="4">
        <f t="shared" si="5"/>
        <v>175.60277777777776</v>
      </c>
    </row>
    <row r="133" spans="1:8" s="34" customFormat="1" ht="12.75" customHeight="1">
      <c r="A133" s="93" t="s">
        <v>59</v>
      </c>
      <c r="B133" s="94"/>
      <c r="C133" s="32">
        <f>SUM(C127:C132)</f>
        <v>272819000</v>
      </c>
      <c r="D133" s="32">
        <f>SUM(D127:D132)</f>
        <v>155995664.51</v>
      </c>
      <c r="E133" s="70">
        <f>SUM(E127:E132)</f>
        <v>13701250</v>
      </c>
      <c r="F133" s="32">
        <f>SUM(F127:F132)</f>
        <v>169696914.51</v>
      </c>
      <c r="G133" s="32">
        <f>SUM(G127:G132)</f>
        <v>103122085.49000001</v>
      </c>
      <c r="H133" s="33">
        <f t="shared" si="5"/>
        <v>62.20128162261426</v>
      </c>
    </row>
    <row r="134" spans="1:8" s="34" customFormat="1" ht="12.75">
      <c r="A134" s="36"/>
      <c r="B134" s="36"/>
      <c r="C134" s="36"/>
      <c r="D134" s="36"/>
      <c r="E134" s="49"/>
      <c r="F134" s="37"/>
      <c r="G134" s="36"/>
      <c r="H134" s="36"/>
    </row>
    <row r="135" spans="1:8" s="34" customFormat="1" ht="12.75" customHeight="1">
      <c r="A135" s="95" t="s">
        <v>82</v>
      </c>
      <c r="B135" s="96"/>
      <c r="C135" s="96"/>
      <c r="D135" s="96"/>
      <c r="E135" s="96"/>
      <c r="F135" s="96"/>
      <c r="G135" s="96"/>
      <c r="H135" s="97"/>
    </row>
    <row r="136" spans="1:8" s="34" customFormat="1" ht="12.75">
      <c r="A136" s="36"/>
      <c r="B136" s="36"/>
      <c r="C136" s="36"/>
      <c r="D136" s="36"/>
      <c r="E136" s="49"/>
      <c r="F136" s="36"/>
      <c r="G136" s="36"/>
      <c r="H136" s="36"/>
    </row>
    <row r="137" spans="1:8" s="34" customFormat="1" ht="12.75" customHeight="1">
      <c r="A137" s="39" t="s">
        <v>15</v>
      </c>
      <c r="B137" s="40" t="s">
        <v>83</v>
      </c>
      <c r="C137" s="41">
        <v>150000000</v>
      </c>
      <c r="D137" s="42">
        <v>6084100</v>
      </c>
      <c r="E137" s="71">
        <v>0</v>
      </c>
      <c r="F137" s="41">
        <f>D137+E137</f>
        <v>6084100</v>
      </c>
      <c r="G137" s="41">
        <f>C137-F137</f>
        <v>143915900</v>
      </c>
      <c r="H137" s="44">
        <f>F137/C137*100</f>
        <v>4.056066666666667</v>
      </c>
    </row>
    <row r="138" spans="1:8" s="34" customFormat="1" ht="12.75" customHeight="1">
      <c r="A138" s="39" t="s">
        <v>16</v>
      </c>
      <c r="B138" s="40" t="s">
        <v>84</v>
      </c>
      <c r="C138" s="41">
        <v>10056000</v>
      </c>
      <c r="D138" s="42">
        <v>14418500</v>
      </c>
      <c r="E138" s="71">
        <v>1355000</v>
      </c>
      <c r="F138" s="41">
        <f>D138+E138</f>
        <v>15773500</v>
      </c>
      <c r="G138" s="41">
        <f>C138-F138</f>
        <v>-5717500</v>
      </c>
      <c r="H138" s="44">
        <f>F138/C138*100</f>
        <v>156.85660302307082</v>
      </c>
    </row>
    <row r="139" spans="1:8" s="34" customFormat="1" ht="12.75" customHeight="1">
      <c r="A139" s="39" t="s">
        <v>17</v>
      </c>
      <c r="B139" s="40" t="s">
        <v>85</v>
      </c>
      <c r="C139" s="41">
        <v>85760600</v>
      </c>
      <c r="D139" s="42">
        <v>51963200</v>
      </c>
      <c r="E139" s="71">
        <v>12668000</v>
      </c>
      <c r="F139" s="41">
        <f>D139+E139</f>
        <v>64631200</v>
      </c>
      <c r="G139" s="41">
        <f>C139-F139</f>
        <v>21129400</v>
      </c>
      <c r="H139" s="44">
        <f>F139/C139*100</f>
        <v>75.36234587910998</v>
      </c>
    </row>
    <row r="140" spans="1:8" s="34" customFormat="1" ht="12.75" customHeight="1">
      <c r="A140" s="93" t="s">
        <v>60</v>
      </c>
      <c r="B140" s="94"/>
      <c r="C140" s="32">
        <f>SUM(C137:C139)</f>
        <v>245816600</v>
      </c>
      <c r="D140" s="32">
        <f>SUM(D137:D139)</f>
        <v>72465800</v>
      </c>
      <c r="E140" s="72">
        <f>SUM(E137:E139)</f>
        <v>14023000</v>
      </c>
      <c r="F140" s="32">
        <f>SUM(F137:F139)</f>
        <v>86488800</v>
      </c>
      <c r="G140" s="32">
        <f>SUM(G137:G139)</f>
        <v>159327800</v>
      </c>
      <c r="H140" s="33">
        <f>F140/C140*100</f>
        <v>35.18427966215463</v>
      </c>
    </row>
    <row r="141" spans="1:8" s="34" customFormat="1" ht="12.75">
      <c r="A141" s="36"/>
      <c r="B141" s="36"/>
      <c r="C141" s="36"/>
      <c r="D141" s="36"/>
      <c r="E141" s="49"/>
      <c r="F141" s="37"/>
      <c r="G141" s="36"/>
      <c r="H141" s="36"/>
    </row>
    <row r="142" spans="1:8" s="34" customFormat="1" ht="12.75" customHeight="1">
      <c r="A142" s="95" t="s">
        <v>86</v>
      </c>
      <c r="B142" s="96"/>
      <c r="C142" s="96"/>
      <c r="D142" s="96"/>
      <c r="E142" s="96"/>
      <c r="F142" s="96"/>
      <c r="G142" s="96"/>
      <c r="H142" s="97"/>
    </row>
    <row r="143" spans="1:8" s="34" customFormat="1" ht="12.75">
      <c r="A143" s="36"/>
      <c r="B143" s="36"/>
      <c r="C143" s="36"/>
      <c r="D143" s="36"/>
      <c r="E143" s="49"/>
      <c r="F143" s="36"/>
      <c r="G143" s="36"/>
      <c r="H143" s="36"/>
    </row>
    <row r="144" spans="1:8" s="34" customFormat="1" ht="12.75" customHeight="1">
      <c r="A144" s="39" t="s">
        <v>18</v>
      </c>
      <c r="B144" s="40" t="s">
        <v>87</v>
      </c>
      <c r="C144" s="41">
        <v>854700000</v>
      </c>
      <c r="D144" s="42">
        <v>680044535</v>
      </c>
      <c r="E144" s="73">
        <v>2840730</v>
      </c>
      <c r="F144" s="41">
        <f>D144+E144</f>
        <v>682885265</v>
      </c>
      <c r="G144" s="41">
        <f>C144-F144</f>
        <v>171814735</v>
      </c>
      <c r="H144" s="44">
        <f>F144/C144*100</f>
        <v>79.89765590265591</v>
      </c>
    </row>
    <row r="145" spans="1:8" s="34" customFormat="1" ht="12.75" customHeight="1">
      <c r="A145" s="39" t="s">
        <v>19</v>
      </c>
      <c r="B145" s="40" t="s">
        <v>88</v>
      </c>
      <c r="C145" s="41">
        <v>144000000</v>
      </c>
      <c r="D145" s="42">
        <v>212831000</v>
      </c>
      <c r="E145" s="73">
        <v>20655000</v>
      </c>
      <c r="F145" s="41">
        <f>D145+E145</f>
        <v>233486000</v>
      </c>
      <c r="G145" s="41">
        <f>C145-F145</f>
        <v>-89486000</v>
      </c>
      <c r="H145" s="44">
        <f>F145/C145*100</f>
        <v>162.14305555555555</v>
      </c>
    </row>
    <row r="146" spans="1:8" s="34" customFormat="1" ht="12.75" customHeight="1">
      <c r="A146" s="93" t="s">
        <v>61</v>
      </c>
      <c r="B146" s="94"/>
      <c r="C146" s="32">
        <f>SUM(C144:C145)</f>
        <v>998700000</v>
      </c>
      <c r="D146" s="32">
        <f>SUM(D144:D145)</f>
        <v>892875535</v>
      </c>
      <c r="E146" s="72">
        <f>SUM(E144:E145)</f>
        <v>23495730</v>
      </c>
      <c r="F146" s="32">
        <f>SUM(F144:F145)</f>
        <v>916371265</v>
      </c>
      <c r="G146" s="32">
        <f>SUM(G144:G145)</f>
        <v>82328735</v>
      </c>
      <c r="H146" s="33">
        <f>F146/C146*100</f>
        <v>91.75640983278261</v>
      </c>
    </row>
    <row r="147" spans="1:8" s="34" customFormat="1" ht="12.75">
      <c r="A147" s="36"/>
      <c r="B147" s="36"/>
      <c r="C147" s="36"/>
      <c r="D147" s="36"/>
      <c r="E147" s="49"/>
      <c r="F147" s="36"/>
      <c r="G147" s="36"/>
      <c r="H147" s="36"/>
    </row>
    <row r="148" spans="1:8" s="34" customFormat="1" ht="12.75" customHeight="1">
      <c r="A148" s="95" t="s">
        <v>89</v>
      </c>
      <c r="B148" s="96"/>
      <c r="C148" s="96"/>
      <c r="D148" s="96"/>
      <c r="E148" s="96"/>
      <c r="F148" s="96"/>
      <c r="G148" s="96"/>
      <c r="H148" s="97"/>
    </row>
    <row r="149" spans="1:8" s="34" customFormat="1" ht="12.75">
      <c r="A149" s="36"/>
      <c r="B149" s="36"/>
      <c r="C149" s="36"/>
      <c r="D149" s="36"/>
      <c r="E149" s="49"/>
      <c r="F149" s="36"/>
      <c r="G149" s="36"/>
      <c r="H149" s="36"/>
    </row>
    <row r="150" spans="1:8" s="34" customFormat="1" ht="12.75" customHeight="1">
      <c r="A150" s="39" t="s">
        <v>20</v>
      </c>
      <c r="B150" s="40" t="s">
        <v>90</v>
      </c>
      <c r="C150" s="41">
        <v>7000000</v>
      </c>
      <c r="D150" s="42">
        <v>5986200</v>
      </c>
      <c r="E150" s="73">
        <v>0</v>
      </c>
      <c r="F150" s="41">
        <f>D150+E150</f>
        <v>5986200</v>
      </c>
      <c r="G150" s="41">
        <f>C150-F150</f>
        <v>1013800</v>
      </c>
      <c r="H150" s="44">
        <f>F150/C150*100</f>
        <v>85.51714285714286</v>
      </c>
    </row>
    <row r="151" spans="1:8" s="34" customFormat="1" ht="12.75" customHeight="1">
      <c r="A151" s="93" t="s">
        <v>62</v>
      </c>
      <c r="B151" s="94"/>
      <c r="C151" s="32">
        <f>SUM(C150)</f>
        <v>7000000</v>
      </c>
      <c r="D151" s="32">
        <f>SUM(D150)</f>
        <v>5986200</v>
      </c>
      <c r="E151" s="72">
        <f>SUM(E150)</f>
        <v>0</v>
      </c>
      <c r="F151" s="32">
        <f>SUM(F150)</f>
        <v>5986200</v>
      </c>
      <c r="G151" s="32">
        <f>SUM(G150)</f>
        <v>1013800</v>
      </c>
      <c r="H151" s="33">
        <f>F151/C151*100</f>
        <v>85.51714285714286</v>
      </c>
    </row>
    <row r="152" spans="1:8" s="34" customFormat="1" ht="12.75">
      <c r="A152" s="36"/>
      <c r="B152" s="36"/>
      <c r="C152" s="36"/>
      <c r="D152" s="36"/>
      <c r="E152" s="49"/>
      <c r="F152" s="36"/>
      <c r="G152" s="36"/>
      <c r="H152" s="36"/>
    </row>
    <row r="153" spans="1:8" s="34" customFormat="1" ht="12.75" customHeight="1">
      <c r="A153" s="95" t="s">
        <v>91</v>
      </c>
      <c r="B153" s="96"/>
      <c r="C153" s="96"/>
      <c r="D153" s="96"/>
      <c r="E153" s="96"/>
      <c r="F153" s="96"/>
      <c r="G153" s="96"/>
      <c r="H153" s="97"/>
    </row>
    <row r="154" spans="1:8" s="34" customFormat="1" ht="12.75">
      <c r="A154" s="36"/>
      <c r="B154" s="36"/>
      <c r="C154" s="36"/>
      <c r="D154" s="36"/>
      <c r="E154" s="49"/>
      <c r="F154" s="36"/>
      <c r="G154" s="36"/>
      <c r="H154" s="36"/>
    </row>
    <row r="155" spans="1:8" s="34" customFormat="1" ht="12.75" customHeight="1">
      <c r="A155" s="39" t="s">
        <v>21</v>
      </c>
      <c r="B155" s="40" t="s">
        <v>92</v>
      </c>
      <c r="C155" s="41">
        <v>5100000</v>
      </c>
      <c r="D155" s="42">
        <v>687000</v>
      </c>
      <c r="E155" s="74">
        <v>0</v>
      </c>
      <c r="F155" s="41">
        <f>D155+E155</f>
        <v>687000</v>
      </c>
      <c r="G155" s="41">
        <f>C155-F155</f>
        <v>4413000</v>
      </c>
      <c r="H155" s="44">
        <f>F155/C155*100</f>
        <v>13.470588235294118</v>
      </c>
    </row>
    <row r="156" spans="1:8" s="34" customFormat="1" ht="12.75" customHeight="1">
      <c r="A156" s="93" t="s">
        <v>63</v>
      </c>
      <c r="B156" s="94"/>
      <c r="C156" s="32">
        <f>SUM(C155)</f>
        <v>5100000</v>
      </c>
      <c r="D156" s="32">
        <f>SUM(D155)</f>
        <v>687000</v>
      </c>
      <c r="E156" s="72">
        <f>SUM(E155)</f>
        <v>0</v>
      </c>
      <c r="F156" s="32">
        <f>SUM(F155)</f>
        <v>687000</v>
      </c>
      <c r="G156" s="32">
        <f>SUM(G155)</f>
        <v>4413000</v>
      </c>
      <c r="H156" s="33">
        <f>F156/C156*100</f>
        <v>13.470588235294118</v>
      </c>
    </row>
    <row r="157" spans="1:8" s="34" customFormat="1" ht="12.75">
      <c r="A157" s="36"/>
      <c r="B157" s="36"/>
      <c r="C157" s="36"/>
      <c r="D157" s="36"/>
      <c r="E157" s="49"/>
      <c r="F157" s="36"/>
      <c r="G157" s="36"/>
      <c r="H157" s="36"/>
    </row>
    <row r="158" spans="1:8" s="34" customFormat="1" ht="12.75" customHeight="1">
      <c r="A158" s="95" t="s">
        <v>93</v>
      </c>
      <c r="B158" s="96"/>
      <c r="C158" s="96"/>
      <c r="D158" s="96"/>
      <c r="E158" s="96"/>
      <c r="F158" s="96"/>
      <c r="G158" s="96"/>
      <c r="H158" s="97"/>
    </row>
    <row r="159" spans="1:8" s="34" customFormat="1" ht="12.75" customHeight="1">
      <c r="A159" s="39" t="s">
        <v>22</v>
      </c>
      <c r="B159" s="40" t="s">
        <v>94</v>
      </c>
      <c r="C159" s="41">
        <v>77106000</v>
      </c>
      <c r="D159" s="42">
        <v>2156300</v>
      </c>
      <c r="E159" s="74">
        <v>192000</v>
      </c>
      <c r="F159" s="41">
        <f>D159+E159</f>
        <v>2348300</v>
      </c>
      <c r="G159" s="41">
        <f>C159-F159</f>
        <v>74757700</v>
      </c>
      <c r="H159" s="44">
        <f>F159/C159*100</f>
        <v>3.04554768759889</v>
      </c>
    </row>
    <row r="160" spans="1:8" s="34" customFormat="1" ht="12.75" customHeight="1">
      <c r="A160" s="39" t="s">
        <v>23</v>
      </c>
      <c r="B160" s="40" t="s">
        <v>95</v>
      </c>
      <c r="C160" s="41">
        <v>27144000</v>
      </c>
      <c r="D160" s="42">
        <v>2401334.16</v>
      </c>
      <c r="E160" s="74">
        <v>0</v>
      </c>
      <c r="F160" s="41">
        <f>D160+E160</f>
        <v>2401334.16</v>
      </c>
      <c r="G160" s="41">
        <f>C160-F160</f>
        <v>24742665.84</v>
      </c>
      <c r="H160" s="44">
        <f>F160/C160*100</f>
        <v>8.84664809902741</v>
      </c>
    </row>
    <row r="161" spans="1:8" s="34" customFormat="1" ht="12.75" customHeight="1">
      <c r="A161" s="93" t="s">
        <v>64</v>
      </c>
      <c r="B161" s="94"/>
      <c r="C161" s="32">
        <f>SUM(C159:C160)</f>
        <v>104250000</v>
      </c>
      <c r="D161" s="32">
        <f>SUM(D159:D160)</f>
        <v>4557634.16</v>
      </c>
      <c r="E161" s="72">
        <f>SUM(E159:E160)</f>
        <v>192000</v>
      </c>
      <c r="F161" s="32">
        <f>SUM(F159:F160)</f>
        <v>4749634.16</v>
      </c>
      <c r="G161" s="32">
        <f>SUM(G159:G160)</f>
        <v>99500365.84</v>
      </c>
      <c r="H161" s="33">
        <f>F161/C161*100</f>
        <v>4.556003990407674</v>
      </c>
    </row>
    <row r="162" spans="1:8" s="34" customFormat="1" ht="12.75">
      <c r="A162" s="36"/>
      <c r="B162" s="36"/>
      <c r="C162" s="36"/>
      <c r="D162" s="36"/>
      <c r="E162" s="49"/>
      <c r="F162" s="36"/>
      <c r="G162" s="36"/>
      <c r="H162" s="36"/>
    </row>
    <row r="163" spans="1:8" s="34" customFormat="1" ht="12.75" customHeight="1">
      <c r="A163" s="95" t="s">
        <v>96</v>
      </c>
      <c r="B163" s="96"/>
      <c r="C163" s="96"/>
      <c r="D163" s="96"/>
      <c r="E163" s="96"/>
      <c r="F163" s="96"/>
      <c r="G163" s="96"/>
      <c r="H163" s="97"/>
    </row>
    <row r="164" spans="1:8" s="34" customFormat="1" ht="12.75">
      <c r="A164" s="36"/>
      <c r="B164" s="36"/>
      <c r="C164" s="36"/>
      <c r="D164" s="36"/>
      <c r="E164" s="49"/>
      <c r="F164" s="36"/>
      <c r="G164" s="36"/>
      <c r="H164" s="36"/>
    </row>
    <row r="165" spans="1:8" s="34" customFormat="1" ht="12.75" customHeight="1">
      <c r="A165" s="39" t="s">
        <v>24</v>
      </c>
      <c r="B165" s="40" t="s">
        <v>97</v>
      </c>
      <c r="C165" s="41">
        <v>2350000</v>
      </c>
      <c r="D165" s="42">
        <v>4154800.01</v>
      </c>
      <c r="E165" s="74">
        <v>735500</v>
      </c>
      <c r="F165" s="41">
        <f>D165+E165</f>
        <v>4890300.01</v>
      </c>
      <c r="G165" s="41">
        <f>C165-F165</f>
        <v>-2540300.01</v>
      </c>
      <c r="H165" s="44">
        <f aca="true" t="shared" si="6" ref="H165:H170">F165/C165*100</f>
        <v>208.09787276595745</v>
      </c>
    </row>
    <row r="166" spans="1:8" s="34" customFormat="1" ht="12.75" customHeight="1">
      <c r="A166" s="39" t="s">
        <v>25</v>
      </c>
      <c r="B166" s="40" t="s">
        <v>98</v>
      </c>
      <c r="C166" s="41">
        <v>4500000</v>
      </c>
      <c r="D166" s="42">
        <v>0</v>
      </c>
      <c r="E166" s="74"/>
      <c r="F166" s="41">
        <f>D166+E166</f>
        <v>0</v>
      </c>
      <c r="G166" s="41">
        <f>C166-F166</f>
        <v>4500000</v>
      </c>
      <c r="H166" s="44">
        <f t="shared" si="6"/>
        <v>0</v>
      </c>
    </row>
    <row r="167" spans="1:8" s="34" customFormat="1" ht="12.75" customHeight="1">
      <c r="A167" s="39" t="s">
        <v>26</v>
      </c>
      <c r="B167" s="40" t="s">
        <v>99</v>
      </c>
      <c r="C167" s="41">
        <v>3480000</v>
      </c>
      <c r="D167" s="42">
        <v>22107700</v>
      </c>
      <c r="E167" s="74">
        <v>4195100</v>
      </c>
      <c r="F167" s="41">
        <f>D167+E167</f>
        <v>26302800</v>
      </c>
      <c r="G167" s="41">
        <f>C167-F167</f>
        <v>-22822800</v>
      </c>
      <c r="H167" s="44">
        <f t="shared" si="6"/>
        <v>755.8275862068965</v>
      </c>
    </row>
    <row r="168" spans="1:8" s="34" customFormat="1" ht="12.75" customHeight="1">
      <c r="A168" s="93" t="s">
        <v>65</v>
      </c>
      <c r="B168" s="94"/>
      <c r="C168" s="32">
        <f>SUM(C165:C167)</f>
        <v>10330000</v>
      </c>
      <c r="D168" s="32">
        <f>SUM(D165:D167)</f>
        <v>26262500.009999998</v>
      </c>
      <c r="E168" s="72">
        <f>SUM(E165:E167)</f>
        <v>4930600</v>
      </c>
      <c r="F168" s="32">
        <f>SUM(F165:F167)</f>
        <v>31193100.009999998</v>
      </c>
      <c r="G168" s="32">
        <f>SUM(G165:G167)</f>
        <v>-20863100.009999998</v>
      </c>
      <c r="H168" s="33">
        <f t="shared" si="6"/>
        <v>301.96611819941916</v>
      </c>
    </row>
    <row r="169" spans="1:8" s="34" customFormat="1" ht="12.75">
      <c r="A169" s="36"/>
      <c r="B169" s="36"/>
      <c r="C169" s="36"/>
      <c r="D169" s="36"/>
      <c r="E169" s="49"/>
      <c r="F169" s="36"/>
      <c r="G169" s="36"/>
      <c r="H169" s="36"/>
    </row>
    <row r="170" spans="1:8" s="34" customFormat="1" ht="12.75" customHeight="1">
      <c r="A170" s="93" t="s">
        <v>100</v>
      </c>
      <c r="B170" s="94"/>
      <c r="C170" s="32">
        <f>C124+C133+C140+C146+C151+C156+C161+C168</f>
        <v>2139521000</v>
      </c>
      <c r="D170" s="32">
        <f>D124+D133+D140+D146+D151+D156+D161+D168</f>
        <v>1265998785.83</v>
      </c>
      <c r="E170" s="72">
        <f>E124+E133+E140+E146+E151+E156+E161+E168</f>
        <v>68925232.5</v>
      </c>
      <c r="F170" s="32">
        <f>F124+F133+F140+F146+F151+F156+F161+F168</f>
        <v>1334924018.33</v>
      </c>
      <c r="G170" s="32">
        <f>G124+G133+G140+G146+G151+G156+G161+G168</f>
        <v>804596981.67</v>
      </c>
      <c r="H170" s="33">
        <f t="shared" si="6"/>
        <v>62.39359269341128</v>
      </c>
    </row>
    <row r="171" spans="1:8" s="34" customFormat="1" ht="12.75">
      <c r="A171" s="36"/>
      <c r="B171" s="36"/>
      <c r="C171" s="49"/>
      <c r="D171" s="65"/>
      <c r="E171" s="49"/>
      <c r="F171" s="49"/>
      <c r="G171" s="50"/>
      <c r="H171" s="36"/>
    </row>
    <row r="172" spans="1:8" s="34" customFormat="1" ht="12.75">
      <c r="A172" s="45" t="s">
        <v>101</v>
      </c>
      <c r="B172" s="46"/>
      <c r="C172" s="46"/>
      <c r="D172" s="46"/>
      <c r="E172" s="46"/>
      <c r="F172" s="46"/>
      <c r="G172" s="46"/>
      <c r="H172" s="47"/>
    </row>
    <row r="173" spans="1:8" s="34" customFormat="1" ht="12.75">
      <c r="A173" s="45"/>
      <c r="B173" s="46"/>
      <c r="C173" s="46"/>
      <c r="D173" s="46"/>
      <c r="E173" s="75"/>
      <c r="F173" s="46"/>
      <c r="G173" s="46"/>
      <c r="H173" s="47"/>
    </row>
    <row r="174" spans="1:8" s="34" customFormat="1" ht="12.75" customHeight="1">
      <c r="A174" s="95" t="s">
        <v>104</v>
      </c>
      <c r="B174" s="96"/>
      <c r="C174" s="96"/>
      <c r="D174" s="96"/>
      <c r="E174" s="96"/>
      <c r="F174" s="96"/>
      <c r="G174" s="96"/>
      <c r="H174" s="97"/>
    </row>
    <row r="175" spans="1:8" s="34" customFormat="1" ht="12.75">
      <c r="A175" s="36"/>
      <c r="B175" s="36"/>
      <c r="C175" s="36"/>
      <c r="D175" s="36"/>
      <c r="E175" s="49"/>
      <c r="F175" s="36"/>
      <c r="G175" s="36"/>
      <c r="H175" s="36"/>
    </row>
    <row r="176" spans="1:8" s="34" customFormat="1" ht="12.75" customHeight="1">
      <c r="A176" s="39" t="s">
        <v>27</v>
      </c>
      <c r="B176" s="40" t="s">
        <v>102</v>
      </c>
      <c r="C176" s="41">
        <v>1744116000</v>
      </c>
      <c r="D176" s="42">
        <v>1201185978.96</v>
      </c>
      <c r="E176" s="74"/>
      <c r="F176" s="41">
        <f>D176+E176</f>
        <v>1201185978.96</v>
      </c>
      <c r="G176" s="41">
        <f>C176-F176</f>
        <v>542930021.04</v>
      </c>
      <c r="H176" s="44">
        <f>F176/C176*100</f>
        <v>68.87076197684098</v>
      </c>
    </row>
    <row r="177" spans="1:8" s="34" customFormat="1" ht="12.75" customHeight="1">
      <c r="A177" s="39" t="s">
        <v>28</v>
      </c>
      <c r="B177" s="40" t="s">
        <v>103</v>
      </c>
      <c r="C177" s="41">
        <v>236717000</v>
      </c>
      <c r="D177" s="42">
        <v>65784000</v>
      </c>
      <c r="E177" s="74">
        <v>16446000</v>
      </c>
      <c r="F177" s="41">
        <f>D177+E177</f>
        <v>82230000</v>
      </c>
      <c r="G177" s="41">
        <f>C177-F177</f>
        <v>154487000</v>
      </c>
      <c r="H177" s="44">
        <f>F177/C177*100</f>
        <v>34.73768254920432</v>
      </c>
    </row>
    <row r="178" spans="1:8" s="34" customFormat="1" ht="12.75" customHeight="1">
      <c r="A178" s="93" t="s">
        <v>58</v>
      </c>
      <c r="B178" s="94"/>
      <c r="C178" s="32">
        <f>SUM(C176:C177)</f>
        <v>1980833000</v>
      </c>
      <c r="D178" s="32">
        <f>SUM(D176:D177)</f>
        <v>1266969978.96</v>
      </c>
      <c r="E178" s="72">
        <f>SUM(E176:E177)</f>
        <v>16446000</v>
      </c>
      <c r="F178" s="32">
        <f>SUM(F176:F177)</f>
        <v>1283415978.96</v>
      </c>
      <c r="G178" s="32">
        <f>SUM(G176:G177)</f>
        <v>697417021.04</v>
      </c>
      <c r="H178" s="33">
        <f>F178/C178*100</f>
        <v>64.79173049722012</v>
      </c>
    </row>
    <row r="179" spans="1:8" s="34" customFormat="1" ht="12.75">
      <c r="A179" s="36"/>
      <c r="B179" s="36"/>
      <c r="C179" s="36"/>
      <c r="D179" s="36"/>
      <c r="E179" s="49"/>
      <c r="F179" s="36"/>
      <c r="G179" s="36"/>
      <c r="H179" s="36"/>
    </row>
    <row r="180" spans="1:8" s="34" customFormat="1" ht="12.75" customHeight="1">
      <c r="A180" s="95" t="s">
        <v>82</v>
      </c>
      <c r="B180" s="96"/>
      <c r="C180" s="96"/>
      <c r="D180" s="96"/>
      <c r="E180" s="96"/>
      <c r="F180" s="96"/>
      <c r="G180" s="96"/>
      <c r="H180" s="97"/>
    </row>
    <row r="181" spans="1:8" s="34" customFormat="1" ht="12.75">
      <c r="A181" s="36"/>
      <c r="B181" s="36"/>
      <c r="C181" s="36"/>
      <c r="D181" s="36"/>
      <c r="E181" s="49"/>
      <c r="F181" s="36"/>
      <c r="G181" s="36"/>
      <c r="H181" s="36"/>
    </row>
    <row r="182" spans="1:8" s="34" customFormat="1" ht="12.75" customHeight="1">
      <c r="A182" s="39" t="s">
        <v>27</v>
      </c>
      <c r="B182" s="40" t="s">
        <v>102</v>
      </c>
      <c r="C182" s="41">
        <v>165060000</v>
      </c>
      <c r="D182" s="42">
        <v>107277000</v>
      </c>
      <c r="E182" s="74"/>
      <c r="F182" s="41">
        <f>D182+E182</f>
        <v>107277000</v>
      </c>
      <c r="G182" s="41">
        <f>C182-F182</f>
        <v>57783000</v>
      </c>
      <c r="H182" s="44">
        <f>F182/C182*100</f>
        <v>64.99272991639404</v>
      </c>
    </row>
    <row r="183" spans="1:8" s="34" customFormat="1" ht="12.75" customHeight="1">
      <c r="A183" s="39" t="s">
        <v>28</v>
      </c>
      <c r="B183" s="40" t="s">
        <v>103</v>
      </c>
      <c r="C183" s="41">
        <v>13722000</v>
      </c>
      <c r="D183" s="42">
        <v>1184000</v>
      </c>
      <c r="E183" s="74">
        <v>0</v>
      </c>
      <c r="F183" s="41">
        <f>D183+E183</f>
        <v>1184000</v>
      </c>
      <c r="G183" s="41">
        <f>C183-F183</f>
        <v>12538000</v>
      </c>
      <c r="H183" s="44">
        <f>F183/C183*100</f>
        <v>8.628479813438274</v>
      </c>
    </row>
    <row r="184" spans="1:8" s="34" customFormat="1" ht="12.75" customHeight="1">
      <c r="A184" s="93" t="s">
        <v>60</v>
      </c>
      <c r="B184" s="94"/>
      <c r="C184" s="32">
        <f>SUM(C182:C183)</f>
        <v>178782000</v>
      </c>
      <c r="D184" s="32">
        <f>SUM(D182:D183)</f>
        <v>108461000</v>
      </c>
      <c r="E184" s="72">
        <f>SUM(E182:E183)</f>
        <v>0</v>
      </c>
      <c r="F184" s="32">
        <f>SUM(F182:F183)</f>
        <v>108461000</v>
      </c>
      <c r="G184" s="32">
        <f>SUM(G182:G183)</f>
        <v>70321000</v>
      </c>
      <c r="H184" s="33">
        <f>F184/C184*100</f>
        <v>60.66662191943261</v>
      </c>
    </row>
    <row r="185" spans="1:8" s="34" customFormat="1" ht="12.75">
      <c r="A185" s="36"/>
      <c r="B185" s="36"/>
      <c r="C185" s="36"/>
      <c r="D185" s="36"/>
      <c r="E185" s="49"/>
      <c r="F185" s="36"/>
      <c r="G185" s="36"/>
      <c r="H185" s="36"/>
    </row>
    <row r="186" spans="1:8" s="34" customFormat="1" ht="12.75" customHeight="1">
      <c r="A186" s="95" t="s">
        <v>146</v>
      </c>
      <c r="B186" s="96"/>
      <c r="C186" s="96"/>
      <c r="D186" s="96"/>
      <c r="E186" s="96"/>
      <c r="F186" s="96"/>
      <c r="G186" s="96"/>
      <c r="H186" s="97"/>
    </row>
    <row r="187" spans="1:8" s="34" customFormat="1" ht="12.75">
      <c r="A187" s="36"/>
      <c r="B187" s="36"/>
      <c r="C187" s="36"/>
      <c r="D187" s="36"/>
      <c r="E187" s="49"/>
      <c r="F187" s="36"/>
      <c r="G187" s="36"/>
      <c r="H187" s="36"/>
    </row>
    <row r="188" spans="1:8" s="34" customFormat="1" ht="12.75" customHeight="1">
      <c r="A188" s="39" t="s">
        <v>27</v>
      </c>
      <c r="B188" s="40" t="s">
        <v>102</v>
      </c>
      <c r="C188" s="41">
        <v>414624000</v>
      </c>
      <c r="D188" s="42">
        <v>355583000</v>
      </c>
      <c r="E188" s="74"/>
      <c r="F188" s="41">
        <f>D188+E188</f>
        <v>355583000</v>
      </c>
      <c r="G188" s="41">
        <f>C188-F188</f>
        <v>59041000</v>
      </c>
      <c r="H188" s="44">
        <f>F188/C188*100</f>
        <v>85.76035154742611</v>
      </c>
    </row>
    <row r="189" spans="1:8" s="34" customFormat="1" ht="12.75" customHeight="1">
      <c r="A189" s="39" t="s">
        <v>28</v>
      </c>
      <c r="B189" s="40" t="s">
        <v>103</v>
      </c>
      <c r="C189" s="41">
        <v>13722000</v>
      </c>
      <c r="D189" s="42">
        <v>1103000</v>
      </c>
      <c r="E189" s="74">
        <v>0</v>
      </c>
      <c r="F189" s="41">
        <f>D189+E189</f>
        <v>1103000</v>
      </c>
      <c r="G189" s="41">
        <f>C189-F189</f>
        <v>12619000</v>
      </c>
      <c r="H189" s="44">
        <f>F189/C189*100</f>
        <v>8.038186853228392</v>
      </c>
    </row>
    <row r="190" spans="1:8" s="34" customFormat="1" ht="12.75" customHeight="1">
      <c r="A190" s="93" t="s">
        <v>66</v>
      </c>
      <c r="B190" s="94"/>
      <c r="C190" s="32">
        <f>SUM(C188:C189)</f>
        <v>428346000</v>
      </c>
      <c r="D190" s="32">
        <f>SUM(D188:D189)</f>
        <v>356686000</v>
      </c>
      <c r="E190" s="72">
        <f>SUM(E188:E189)</f>
        <v>0</v>
      </c>
      <c r="F190" s="32">
        <f>SUM(F188:F189)</f>
        <v>356686000</v>
      </c>
      <c r="G190" s="32">
        <f>SUM(G188:G189)</f>
        <v>71660000</v>
      </c>
      <c r="H190" s="33">
        <f>F190/C190*100</f>
        <v>83.27053363402483</v>
      </c>
    </row>
    <row r="191" spans="1:8" s="34" customFormat="1" ht="12.75">
      <c r="A191" s="36"/>
      <c r="B191" s="36"/>
      <c r="C191" s="36"/>
      <c r="D191" s="36"/>
      <c r="E191" s="49"/>
      <c r="F191" s="36"/>
      <c r="G191" s="36"/>
      <c r="H191" s="36"/>
    </row>
    <row r="192" spans="1:8" s="34" customFormat="1" ht="12.75" customHeight="1">
      <c r="A192" s="95" t="s">
        <v>106</v>
      </c>
      <c r="B192" s="96"/>
      <c r="C192" s="96"/>
      <c r="D192" s="96"/>
      <c r="E192" s="96"/>
      <c r="F192" s="96"/>
      <c r="G192" s="96"/>
      <c r="H192" s="97"/>
    </row>
    <row r="193" spans="1:8" s="34" customFormat="1" ht="12.75">
      <c r="A193" s="36"/>
      <c r="B193" s="36"/>
      <c r="C193" s="36"/>
      <c r="D193" s="36"/>
      <c r="E193" s="49"/>
      <c r="F193" s="36"/>
      <c r="G193" s="36"/>
      <c r="H193" s="36"/>
    </row>
    <row r="194" spans="1:8" s="34" customFormat="1" ht="12.75" customHeight="1">
      <c r="A194" s="39" t="s">
        <v>27</v>
      </c>
      <c r="B194" s="40" t="s">
        <v>102</v>
      </c>
      <c r="C194" s="41">
        <v>12988140000</v>
      </c>
      <c r="D194" s="42">
        <v>9484477451.02</v>
      </c>
      <c r="E194" s="74"/>
      <c r="F194" s="41">
        <f>D194+E194</f>
        <v>9484477451.02</v>
      </c>
      <c r="G194" s="41">
        <f>C194-F194</f>
        <v>3503662548.9799995</v>
      </c>
      <c r="H194" s="44">
        <f>F194/C194*100</f>
        <v>73.02413933804225</v>
      </c>
    </row>
    <row r="195" spans="1:8" s="34" customFormat="1" ht="12.75" customHeight="1">
      <c r="A195" s="39" t="s">
        <v>28</v>
      </c>
      <c r="B195" s="40" t="s">
        <v>103</v>
      </c>
      <c r="C195" s="41">
        <v>856095000</v>
      </c>
      <c r="D195" s="42">
        <v>207386924</v>
      </c>
      <c r="E195" s="74">
        <v>0</v>
      </c>
      <c r="F195" s="41">
        <f>D195+E195</f>
        <v>207386924</v>
      </c>
      <c r="G195" s="41">
        <f>C195-F195</f>
        <v>648708076</v>
      </c>
      <c r="H195" s="44">
        <f>F195/C195*100</f>
        <v>24.22475589741793</v>
      </c>
    </row>
    <row r="196" spans="1:8" s="34" customFormat="1" ht="12.75" customHeight="1">
      <c r="A196" s="93" t="s">
        <v>67</v>
      </c>
      <c r="B196" s="94"/>
      <c r="C196" s="32">
        <f>SUM(C194:C195)</f>
        <v>13844235000</v>
      </c>
      <c r="D196" s="32">
        <f>SUM(D194:D195)</f>
        <v>9691864375.02</v>
      </c>
      <c r="E196" s="72">
        <f>SUM(E194:E195)</f>
        <v>0</v>
      </c>
      <c r="F196" s="32">
        <f>SUM(F194:F195)</f>
        <v>9691864375.02</v>
      </c>
      <c r="G196" s="32">
        <f>SUM(G194:G195)</f>
        <v>4152370624.9799995</v>
      </c>
      <c r="H196" s="33">
        <f>F196/C196*100</f>
        <v>70.00649999815808</v>
      </c>
    </row>
    <row r="197" spans="1:8" s="34" customFormat="1" ht="12.75">
      <c r="A197" s="36"/>
      <c r="B197" s="36"/>
      <c r="C197" s="36"/>
      <c r="D197" s="36"/>
      <c r="E197" s="49"/>
      <c r="F197" s="36"/>
      <c r="G197" s="36"/>
      <c r="H197" s="36"/>
    </row>
    <row r="198" spans="1:8" s="34" customFormat="1" ht="12.75" customHeight="1">
      <c r="A198" s="95" t="s">
        <v>89</v>
      </c>
      <c r="B198" s="96"/>
      <c r="C198" s="96"/>
      <c r="D198" s="96"/>
      <c r="E198" s="96"/>
      <c r="F198" s="96"/>
      <c r="G198" s="96"/>
      <c r="H198" s="97"/>
    </row>
    <row r="199" spans="1:8" s="34" customFormat="1" ht="12.75">
      <c r="A199" s="36"/>
      <c r="B199" s="36"/>
      <c r="C199" s="36"/>
      <c r="D199" s="36"/>
      <c r="E199" s="49"/>
      <c r="F199" s="36"/>
      <c r="G199" s="36"/>
      <c r="H199" s="36"/>
    </row>
    <row r="200" spans="1:8" s="34" customFormat="1" ht="12.75" customHeight="1">
      <c r="A200" s="39" t="s">
        <v>27</v>
      </c>
      <c r="B200" s="40" t="s">
        <v>102</v>
      </c>
      <c r="C200" s="41">
        <v>2413410000</v>
      </c>
      <c r="D200" s="42">
        <v>1717255648</v>
      </c>
      <c r="E200" s="74"/>
      <c r="F200" s="41">
        <f>D200+E200</f>
        <v>1717255648</v>
      </c>
      <c r="G200" s="41">
        <f>C200-F200</f>
        <v>696154352</v>
      </c>
      <c r="H200" s="44">
        <f>F200/C200*100</f>
        <v>71.15474154826573</v>
      </c>
    </row>
    <row r="201" spans="1:8" s="34" customFormat="1" ht="12.75" customHeight="1">
      <c r="A201" s="39" t="s">
        <v>28</v>
      </c>
      <c r="B201" s="40" t="s">
        <v>103</v>
      </c>
      <c r="C201" s="41">
        <v>138433000</v>
      </c>
      <c r="D201" s="42">
        <v>24673000</v>
      </c>
      <c r="E201" s="74"/>
      <c r="F201" s="41">
        <f>D201+E201</f>
        <v>24673000</v>
      </c>
      <c r="G201" s="41">
        <f>C201-F201</f>
        <v>113760000</v>
      </c>
      <c r="H201" s="44">
        <f>F201/C201*100</f>
        <v>17.823062420087695</v>
      </c>
    </row>
    <row r="202" spans="1:8" s="34" customFormat="1" ht="12.75" customHeight="1">
      <c r="A202" s="93" t="s">
        <v>62</v>
      </c>
      <c r="B202" s="94"/>
      <c r="C202" s="32">
        <f>SUM(C200:C201)</f>
        <v>2551843000</v>
      </c>
      <c r="D202" s="32">
        <f>SUM(D200:D201)</f>
        <v>1741928648</v>
      </c>
      <c r="E202" s="72">
        <f>SUM(E200:E201)</f>
        <v>0</v>
      </c>
      <c r="F202" s="32">
        <f>SUM(F200:F201)</f>
        <v>1741928648</v>
      </c>
      <c r="G202" s="32">
        <f>SUM(G200:G201)</f>
        <v>809914352</v>
      </c>
      <c r="H202" s="33">
        <f>F202/C202*100</f>
        <v>68.26159164180555</v>
      </c>
    </row>
    <row r="203" spans="1:8" s="34" customFormat="1" ht="12.75">
      <c r="A203" s="36"/>
      <c r="B203" s="36"/>
      <c r="C203" s="36"/>
      <c r="D203" s="36"/>
      <c r="E203" s="49"/>
      <c r="F203" s="36"/>
      <c r="G203" s="36"/>
      <c r="H203" s="36"/>
    </row>
    <row r="204" spans="1:8" s="34" customFormat="1" ht="12.75" customHeight="1">
      <c r="A204" s="95" t="s">
        <v>107</v>
      </c>
      <c r="B204" s="96"/>
      <c r="C204" s="96"/>
      <c r="D204" s="96"/>
      <c r="E204" s="96"/>
      <c r="F204" s="96"/>
      <c r="G204" s="96"/>
      <c r="H204" s="97"/>
    </row>
    <row r="205" spans="1:8" s="34" customFormat="1" ht="12.75">
      <c r="A205" s="36"/>
      <c r="B205" s="36"/>
      <c r="C205" s="36"/>
      <c r="D205" s="36"/>
      <c r="E205" s="74"/>
      <c r="F205" s="36"/>
      <c r="G205" s="36"/>
      <c r="H205" s="36"/>
    </row>
    <row r="206" spans="1:8" s="34" customFormat="1" ht="12.75" customHeight="1">
      <c r="A206" s="39" t="s">
        <v>27</v>
      </c>
      <c r="B206" s="40" t="s">
        <v>102</v>
      </c>
      <c r="C206" s="41">
        <v>4471140000</v>
      </c>
      <c r="D206" s="42">
        <v>3225796178</v>
      </c>
      <c r="E206" s="74"/>
      <c r="F206" s="41">
        <f>D206+E206</f>
        <v>3225796178</v>
      </c>
      <c r="G206" s="41">
        <f>C206-F206</f>
        <v>1245343822</v>
      </c>
      <c r="H206" s="44">
        <f>F206/C206*100</f>
        <v>72.1470626730543</v>
      </c>
    </row>
    <row r="207" spans="1:8" s="34" customFormat="1" ht="12.75" customHeight="1">
      <c r="A207" s="39" t="s">
        <v>28</v>
      </c>
      <c r="B207" s="40" t="s">
        <v>103</v>
      </c>
      <c r="C207" s="41">
        <v>497139000</v>
      </c>
      <c r="D207" s="42">
        <v>176356750</v>
      </c>
      <c r="E207" s="74">
        <v>21048500</v>
      </c>
      <c r="F207" s="41">
        <f>D207+E207</f>
        <v>197405250</v>
      </c>
      <c r="G207" s="41">
        <f>C207-F207</f>
        <v>299733750</v>
      </c>
      <c r="H207" s="44">
        <f>F207/C207*100</f>
        <v>39.70826066753966</v>
      </c>
    </row>
    <row r="208" spans="1:8" s="34" customFormat="1" ht="12.75" customHeight="1">
      <c r="A208" s="93" t="s">
        <v>68</v>
      </c>
      <c r="B208" s="94"/>
      <c r="C208" s="32">
        <f>SUM(C206:C207)</f>
        <v>4968279000</v>
      </c>
      <c r="D208" s="32">
        <f>SUM(D206:D207)</f>
        <v>3402152928</v>
      </c>
      <c r="E208" s="72">
        <f>SUM(E206:E207)</f>
        <v>21048500</v>
      </c>
      <c r="F208" s="32">
        <f>SUM(F206:F207)</f>
        <v>3423201428</v>
      </c>
      <c r="G208" s="32">
        <f>SUM(G206:G207)</f>
        <v>1545077572</v>
      </c>
      <c r="H208" s="33">
        <f>F208/C208*100</f>
        <v>68.90115124372042</v>
      </c>
    </row>
    <row r="209" spans="1:8" s="34" customFormat="1" ht="12.75">
      <c r="A209" s="36"/>
      <c r="B209" s="36"/>
      <c r="C209" s="36"/>
      <c r="D209" s="36"/>
      <c r="E209" s="49"/>
      <c r="F209" s="36"/>
      <c r="G209" s="36"/>
      <c r="H209" s="36"/>
    </row>
    <row r="210" spans="1:8" s="34" customFormat="1" ht="12.75" customHeight="1">
      <c r="A210" s="95" t="s">
        <v>108</v>
      </c>
      <c r="B210" s="96"/>
      <c r="C210" s="96"/>
      <c r="D210" s="96"/>
      <c r="E210" s="96"/>
      <c r="F210" s="96"/>
      <c r="G210" s="96"/>
      <c r="H210" s="97"/>
    </row>
    <row r="211" spans="1:8" s="34" customFormat="1" ht="12.75">
      <c r="A211" s="36"/>
      <c r="B211" s="36"/>
      <c r="C211" s="36"/>
      <c r="D211" s="36"/>
      <c r="E211" s="49"/>
      <c r="F211" s="36"/>
      <c r="G211" s="36"/>
      <c r="H211" s="36"/>
    </row>
    <row r="212" spans="1:8" s="34" customFormat="1" ht="12.75" customHeight="1">
      <c r="A212" s="39" t="s">
        <v>27</v>
      </c>
      <c r="B212" s="40" t="s">
        <v>102</v>
      </c>
      <c r="C212" s="41">
        <v>190560000</v>
      </c>
      <c r="D212" s="42">
        <v>135396400</v>
      </c>
      <c r="E212" s="74"/>
      <c r="F212" s="41">
        <f>D212+E212</f>
        <v>135396400</v>
      </c>
      <c r="G212" s="41">
        <f>C212-F212</f>
        <v>55163600</v>
      </c>
      <c r="H212" s="44">
        <f>F212/C212*100</f>
        <v>71.05184718723761</v>
      </c>
    </row>
    <row r="213" spans="1:8" s="34" customFormat="1" ht="12.75" customHeight="1">
      <c r="A213" s="39" t="s">
        <v>28</v>
      </c>
      <c r="B213" s="40" t="s">
        <v>103</v>
      </c>
      <c r="C213" s="41">
        <v>23281000</v>
      </c>
      <c r="D213" s="42">
        <v>1940000</v>
      </c>
      <c r="E213" s="74">
        <v>0</v>
      </c>
      <c r="F213" s="41">
        <f>D213+E213</f>
        <v>1940000</v>
      </c>
      <c r="G213" s="41">
        <f>C213-F213</f>
        <v>21341000</v>
      </c>
      <c r="H213" s="44">
        <f>F213/C213*100</f>
        <v>8.33297538765517</v>
      </c>
    </row>
    <row r="214" spans="1:8" s="34" customFormat="1" ht="12.75" customHeight="1">
      <c r="A214" s="93" t="s">
        <v>69</v>
      </c>
      <c r="B214" s="94"/>
      <c r="C214" s="32">
        <f>SUM(C212:C213)</f>
        <v>213841000</v>
      </c>
      <c r="D214" s="32">
        <f>SUM(D212:D213)</f>
        <v>137336400</v>
      </c>
      <c r="E214" s="72">
        <f>SUM(E212:E213)</f>
        <v>0</v>
      </c>
      <c r="F214" s="32">
        <f>SUM(F212:F213)</f>
        <v>137336400</v>
      </c>
      <c r="G214" s="32">
        <f>SUM(G212:G213)</f>
        <v>76504600</v>
      </c>
      <c r="H214" s="33">
        <f>F214/C214*100</f>
        <v>64.22360538905075</v>
      </c>
    </row>
    <row r="215" spans="1:8" s="34" customFormat="1" ht="12.75">
      <c r="A215" s="36"/>
      <c r="B215" s="36"/>
      <c r="C215" s="36"/>
      <c r="D215" s="36"/>
      <c r="E215" s="49"/>
      <c r="F215" s="36"/>
      <c r="G215" s="36"/>
      <c r="H215" s="36"/>
    </row>
    <row r="216" spans="1:8" s="34" customFormat="1" ht="12.75" customHeight="1">
      <c r="A216" s="95" t="s">
        <v>91</v>
      </c>
      <c r="B216" s="96"/>
      <c r="C216" s="96"/>
      <c r="D216" s="96"/>
      <c r="E216" s="96"/>
      <c r="F216" s="96"/>
      <c r="G216" s="96"/>
      <c r="H216" s="97"/>
    </row>
    <row r="217" spans="1:8" s="34" customFormat="1" ht="12.75" customHeight="1">
      <c r="A217" s="39" t="s">
        <v>27</v>
      </c>
      <c r="B217" s="40" t="s">
        <v>102</v>
      </c>
      <c r="C217" s="41">
        <v>139320000</v>
      </c>
      <c r="D217" s="42">
        <v>69274000</v>
      </c>
      <c r="E217" s="74"/>
      <c r="F217" s="41">
        <f>D217+E217</f>
        <v>69274000</v>
      </c>
      <c r="G217" s="41">
        <f>C217-F217</f>
        <v>70046000</v>
      </c>
      <c r="H217" s="44">
        <f>F217/C217*100</f>
        <v>49.72293999425783</v>
      </c>
    </row>
    <row r="218" spans="1:8" s="34" customFormat="1" ht="12.75" customHeight="1">
      <c r="A218" s="39" t="s">
        <v>28</v>
      </c>
      <c r="B218" s="40" t="s">
        <v>103</v>
      </c>
      <c r="C218" s="41">
        <v>43589000</v>
      </c>
      <c r="D218" s="42">
        <v>3632000</v>
      </c>
      <c r="E218" s="74">
        <v>0</v>
      </c>
      <c r="F218" s="41">
        <f>D218+E218</f>
        <v>3632000</v>
      </c>
      <c r="G218" s="41">
        <f>C218-F218</f>
        <v>39957000</v>
      </c>
      <c r="H218" s="44">
        <f>F218/C218*100</f>
        <v>8.332377434673885</v>
      </c>
    </row>
    <row r="219" spans="1:8" s="34" customFormat="1" ht="12.75" customHeight="1">
      <c r="A219" s="93" t="s">
        <v>63</v>
      </c>
      <c r="B219" s="94"/>
      <c r="C219" s="32">
        <f>SUM(C217:C218)</f>
        <v>182909000</v>
      </c>
      <c r="D219" s="32">
        <f>SUM(D217:D218)</f>
        <v>72906000</v>
      </c>
      <c r="E219" s="72">
        <f>SUM(E217:E218)</f>
        <v>0</v>
      </c>
      <c r="F219" s="32">
        <f>SUM(F217:F218)</f>
        <v>72906000</v>
      </c>
      <c r="G219" s="32">
        <f>SUM(G217:G218)</f>
        <v>110003000</v>
      </c>
      <c r="H219" s="33">
        <f>F219/C219*100</f>
        <v>39.859164939942815</v>
      </c>
    </row>
    <row r="220" spans="1:8" s="34" customFormat="1" ht="12.75">
      <c r="A220" s="36"/>
      <c r="B220" s="36"/>
      <c r="C220" s="36"/>
      <c r="D220" s="36"/>
      <c r="E220" s="49"/>
      <c r="F220" s="36"/>
      <c r="G220" s="36"/>
      <c r="H220" s="36"/>
    </row>
    <row r="221" spans="1:8" s="34" customFormat="1" ht="12.75" customHeight="1">
      <c r="A221" s="93" t="s">
        <v>109</v>
      </c>
      <c r="B221" s="94"/>
      <c r="C221" s="32">
        <f>C178+C184+C190+C196+C202+C208+C214+C219</f>
        <v>24349068000</v>
      </c>
      <c r="D221" s="32">
        <f>D178+D184+D190+D196+D202+D208+D214+D219</f>
        <v>16778305329.98</v>
      </c>
      <c r="E221" s="72">
        <f>E178+E184+E190+E196+E202+E208+E214+E219</f>
        <v>37494500</v>
      </c>
      <c r="F221" s="32">
        <f>F178+F184+F190+F196+F202+F208+F214+F219</f>
        <v>16815799829.98</v>
      </c>
      <c r="G221" s="32">
        <f>G178+G184+G190+G196+G202+G208+G214+G219</f>
        <v>7533268170.0199995</v>
      </c>
      <c r="H221" s="33">
        <f>F221/C221*100</f>
        <v>69.06136953570461</v>
      </c>
    </row>
    <row r="222" spans="1:8" s="34" customFormat="1" ht="12.75">
      <c r="A222" s="36"/>
      <c r="B222" s="36"/>
      <c r="C222" s="37"/>
      <c r="D222" s="61"/>
      <c r="E222" s="76"/>
      <c r="F222" s="37"/>
      <c r="G222" s="36"/>
      <c r="H222" s="36"/>
    </row>
    <row r="223" spans="1:8" s="34" customFormat="1" ht="12.75">
      <c r="A223" s="45" t="s">
        <v>110</v>
      </c>
      <c r="B223" s="46"/>
      <c r="C223" s="46"/>
      <c r="D223" s="46"/>
      <c r="E223" s="46"/>
      <c r="F223" s="46"/>
      <c r="G223" s="46"/>
      <c r="H223" s="47"/>
    </row>
    <row r="224" spans="1:8" s="34" customFormat="1" ht="12.75">
      <c r="A224" s="36"/>
      <c r="B224" s="36"/>
      <c r="C224" s="49"/>
      <c r="D224" s="36"/>
      <c r="E224" s="49"/>
      <c r="F224" s="37"/>
      <c r="G224" s="37"/>
      <c r="H224" s="36"/>
    </row>
    <row r="225" spans="1:8" s="34" customFormat="1" ht="12.75" customHeight="1">
      <c r="A225" s="95" t="s">
        <v>111</v>
      </c>
      <c r="B225" s="96"/>
      <c r="C225" s="96"/>
      <c r="D225" s="96"/>
      <c r="E225" s="96"/>
      <c r="F225" s="96"/>
      <c r="G225" s="96"/>
      <c r="H225" s="97"/>
    </row>
    <row r="226" spans="1:8" s="34" customFormat="1" ht="12.75">
      <c r="A226" s="36"/>
      <c r="B226" s="36"/>
      <c r="C226" s="36"/>
      <c r="D226" s="36"/>
      <c r="E226" s="49"/>
      <c r="F226" s="36"/>
      <c r="G226" s="36"/>
      <c r="H226" s="36"/>
    </row>
    <row r="227" spans="1:8" s="34" customFormat="1" ht="12.75" customHeight="1">
      <c r="A227" s="39" t="s">
        <v>29</v>
      </c>
      <c r="B227" s="40" t="s">
        <v>30</v>
      </c>
      <c r="C227" s="41">
        <v>1194980000</v>
      </c>
      <c r="D227" s="42">
        <v>417864000</v>
      </c>
      <c r="E227" s="74">
        <v>0</v>
      </c>
      <c r="F227" s="41">
        <f>D227+E227</f>
        <v>417864000</v>
      </c>
      <c r="G227" s="41">
        <f>C227-F227</f>
        <v>777116000</v>
      </c>
      <c r="H227" s="44">
        <f>F227/C227*100</f>
        <v>34.96828398801654</v>
      </c>
    </row>
    <row r="228" spans="1:8" s="34" customFormat="1" ht="12.75" customHeight="1">
      <c r="A228" s="39" t="s">
        <v>31</v>
      </c>
      <c r="B228" s="40" t="s">
        <v>112</v>
      </c>
      <c r="C228" s="41">
        <v>55036000</v>
      </c>
      <c r="D228" s="42">
        <v>59428000</v>
      </c>
      <c r="E228" s="74">
        <v>0</v>
      </c>
      <c r="F228" s="41">
        <f>D228+E228</f>
        <v>59428000</v>
      </c>
      <c r="G228" s="41">
        <f>C228-F228</f>
        <v>-4392000</v>
      </c>
      <c r="H228" s="44">
        <f>F228/C228*100</f>
        <v>107.98023112144779</v>
      </c>
    </row>
    <row r="229" spans="1:8" s="34" customFormat="1" ht="12.75" customHeight="1">
      <c r="A229" s="93" t="s">
        <v>70</v>
      </c>
      <c r="B229" s="94"/>
      <c r="C229" s="32">
        <f>SUM(C227:C228)</f>
        <v>1250016000</v>
      </c>
      <c r="D229" s="32">
        <f>SUM(D227:D228)</f>
        <v>477292000</v>
      </c>
      <c r="E229" s="72">
        <f>SUM(E227:E228)</f>
        <v>0</v>
      </c>
      <c r="F229" s="32">
        <f>SUM(F227:F228)</f>
        <v>477292000</v>
      </c>
      <c r="G229" s="32">
        <f>SUM(G227:G228)</f>
        <v>772724000</v>
      </c>
      <c r="H229" s="33">
        <f>F229/C229*100</f>
        <v>38.18287125924788</v>
      </c>
    </row>
    <row r="230" spans="1:8" s="34" customFormat="1" ht="12.75">
      <c r="A230" s="36"/>
      <c r="B230" s="36"/>
      <c r="C230" s="36"/>
      <c r="D230" s="36"/>
      <c r="E230" s="49"/>
      <c r="F230" s="36"/>
      <c r="G230" s="36"/>
      <c r="H230" s="36"/>
    </row>
    <row r="231" spans="1:8" s="34" customFormat="1" ht="12.75" customHeight="1">
      <c r="A231" s="95" t="s">
        <v>32</v>
      </c>
      <c r="B231" s="96"/>
      <c r="C231" s="96"/>
      <c r="D231" s="96"/>
      <c r="E231" s="96"/>
      <c r="F231" s="96"/>
      <c r="G231" s="96"/>
      <c r="H231" s="97"/>
    </row>
    <row r="232" spans="1:8" s="34" customFormat="1" ht="12.75">
      <c r="A232" s="36"/>
      <c r="B232" s="36"/>
      <c r="C232" s="36"/>
      <c r="D232" s="36"/>
      <c r="E232" s="49"/>
      <c r="F232" s="36"/>
      <c r="G232" s="36"/>
      <c r="H232" s="36"/>
    </row>
    <row r="233" spans="1:8" s="34" customFormat="1" ht="12.75" customHeight="1">
      <c r="A233" s="39" t="s">
        <v>33</v>
      </c>
      <c r="B233" s="40" t="s">
        <v>34</v>
      </c>
      <c r="C233" s="42">
        <v>1724184000</v>
      </c>
      <c r="D233" s="42">
        <v>1724184000</v>
      </c>
      <c r="E233" s="74"/>
      <c r="F233" s="41">
        <f>D233+E233</f>
        <v>1724184000</v>
      </c>
      <c r="G233" s="41">
        <f>C233-F233</f>
        <v>0</v>
      </c>
      <c r="H233" s="44">
        <f>F233/C233*100</f>
        <v>100</v>
      </c>
    </row>
    <row r="234" spans="1:8" s="34" customFormat="1" ht="12.75" customHeight="1">
      <c r="A234" s="93" t="s">
        <v>71</v>
      </c>
      <c r="B234" s="94"/>
      <c r="C234" s="32">
        <f>SUM(C233)</f>
        <v>1724184000</v>
      </c>
      <c r="D234" s="32">
        <f>SUM(D233)</f>
        <v>1724184000</v>
      </c>
      <c r="E234" s="72">
        <f>SUM(E233)</f>
        <v>0</v>
      </c>
      <c r="F234" s="32">
        <f>SUM(F233)</f>
        <v>1724184000</v>
      </c>
      <c r="G234" s="32">
        <f>SUM(G233)</f>
        <v>0</v>
      </c>
      <c r="H234" s="33">
        <f>F234/C234*100</f>
        <v>100</v>
      </c>
    </row>
    <row r="235" spans="1:8" s="34" customFormat="1" ht="12.75">
      <c r="A235" s="36"/>
      <c r="B235" s="36"/>
      <c r="C235" s="36"/>
      <c r="D235" s="36"/>
      <c r="E235" s="49"/>
      <c r="F235" s="36"/>
      <c r="G235" s="36"/>
      <c r="H235" s="36"/>
    </row>
    <row r="236" spans="1:8" s="34" customFormat="1" ht="12.75" customHeight="1">
      <c r="A236" s="95" t="s">
        <v>116</v>
      </c>
      <c r="B236" s="96"/>
      <c r="C236" s="96"/>
      <c r="D236" s="96"/>
      <c r="E236" s="96"/>
      <c r="F236" s="96"/>
      <c r="G236" s="96"/>
      <c r="H236" s="97"/>
    </row>
    <row r="237" spans="1:8" s="34" customFormat="1" ht="12.75">
      <c r="A237" s="36"/>
      <c r="B237" s="36"/>
      <c r="C237" s="36"/>
      <c r="D237" s="36"/>
      <c r="E237" s="49"/>
      <c r="F237" s="36"/>
      <c r="G237" s="36"/>
      <c r="H237" s="36"/>
    </row>
    <row r="238" spans="1:8" s="34" customFormat="1" ht="12.75" customHeight="1">
      <c r="A238" s="39" t="s">
        <v>31</v>
      </c>
      <c r="B238" s="40" t="s">
        <v>113</v>
      </c>
      <c r="C238" s="41">
        <v>100000000</v>
      </c>
      <c r="D238" s="42">
        <v>0</v>
      </c>
      <c r="E238" s="74">
        <v>0</v>
      </c>
      <c r="F238" s="41">
        <f>D238+E238</f>
        <v>0</v>
      </c>
      <c r="G238" s="41">
        <f>C238-F238</f>
        <v>100000000</v>
      </c>
      <c r="H238" s="44">
        <f>F238/C238*100</f>
        <v>0</v>
      </c>
    </row>
    <row r="239" spans="1:8" s="34" customFormat="1" ht="12.75" customHeight="1">
      <c r="A239" s="93" t="s">
        <v>72</v>
      </c>
      <c r="B239" s="94"/>
      <c r="C239" s="32">
        <f>SUM(C238)</f>
        <v>100000000</v>
      </c>
      <c r="D239" s="32">
        <f>SUM(D238)</f>
        <v>0</v>
      </c>
      <c r="E239" s="72">
        <f>SUM(E238)</f>
        <v>0</v>
      </c>
      <c r="F239" s="32">
        <f>SUM(F238)</f>
        <v>0</v>
      </c>
      <c r="G239" s="32">
        <f>SUM(G238)</f>
        <v>100000000</v>
      </c>
      <c r="H239" s="33">
        <f>F239/C239*100</f>
        <v>0</v>
      </c>
    </row>
    <row r="240" spans="1:8" s="34" customFormat="1" ht="12.75">
      <c r="A240" s="36"/>
      <c r="B240" s="36"/>
      <c r="C240" s="36"/>
      <c r="D240" s="36"/>
      <c r="E240" s="49"/>
      <c r="F240" s="36"/>
      <c r="G240" s="36"/>
      <c r="H240" s="36"/>
    </row>
    <row r="241" spans="1:8" s="34" customFormat="1" ht="12.75" customHeight="1">
      <c r="A241" s="95" t="s">
        <v>89</v>
      </c>
      <c r="B241" s="96"/>
      <c r="C241" s="96"/>
      <c r="D241" s="96"/>
      <c r="E241" s="96"/>
      <c r="F241" s="96"/>
      <c r="G241" s="96"/>
      <c r="H241" s="97"/>
    </row>
    <row r="242" spans="1:8" s="34" customFormat="1" ht="12.75">
      <c r="A242" s="36"/>
      <c r="B242" s="36"/>
      <c r="C242" s="36"/>
      <c r="D242" s="36"/>
      <c r="E242" s="49"/>
      <c r="F242" s="36"/>
      <c r="G242" s="36"/>
      <c r="H242" s="36"/>
    </row>
    <row r="243" spans="1:8" s="34" customFormat="1" ht="12.75" customHeight="1">
      <c r="A243" s="39" t="s">
        <v>35</v>
      </c>
      <c r="B243" s="40" t="s">
        <v>114</v>
      </c>
      <c r="C243" s="41">
        <v>837424000</v>
      </c>
      <c r="D243" s="42">
        <v>628068000</v>
      </c>
      <c r="E243" s="74">
        <v>209356000</v>
      </c>
      <c r="F243" s="41">
        <f>D243+E243</f>
        <v>837424000</v>
      </c>
      <c r="G243" s="41">
        <f>C243-F243</f>
        <v>0</v>
      </c>
      <c r="H243" s="44">
        <f>F243/C243*100</f>
        <v>100</v>
      </c>
    </row>
    <row r="244" spans="1:8" s="34" customFormat="1" ht="12.75" customHeight="1">
      <c r="A244" s="39">
        <v>130124</v>
      </c>
      <c r="B244" s="54" t="s">
        <v>145</v>
      </c>
      <c r="C244" s="41">
        <v>170239173</v>
      </c>
      <c r="D244" s="55">
        <v>170239173</v>
      </c>
      <c r="E244" s="77">
        <v>57854660</v>
      </c>
      <c r="F244" s="41">
        <f>D244+E244</f>
        <v>228093833</v>
      </c>
      <c r="G244" s="41">
        <f>C244-F244</f>
        <v>-57854660</v>
      </c>
      <c r="H244" s="44">
        <f>F244/C244*100</f>
        <v>133.9843403727061</v>
      </c>
    </row>
    <row r="245" spans="1:8" s="34" customFormat="1" ht="12.75" customHeight="1">
      <c r="A245" s="39">
        <v>130125</v>
      </c>
      <c r="B245" s="54" t="s">
        <v>151</v>
      </c>
      <c r="C245" s="41">
        <v>4596000</v>
      </c>
      <c r="D245" s="55">
        <v>4596000</v>
      </c>
      <c r="E245" s="77">
        <v>0</v>
      </c>
      <c r="F245" s="41">
        <f>D245+E245</f>
        <v>4596000</v>
      </c>
      <c r="G245" s="41">
        <f>C245-F245</f>
        <v>0</v>
      </c>
      <c r="H245" s="44">
        <f>F245/C245*100</f>
        <v>100</v>
      </c>
    </row>
    <row r="246" spans="1:8" s="34" customFormat="1" ht="12.75" customHeight="1">
      <c r="A246" s="93" t="s">
        <v>62</v>
      </c>
      <c r="B246" s="94"/>
      <c r="C246" s="32">
        <f>SUM(C243:C245)</f>
        <v>1012259173</v>
      </c>
      <c r="D246" s="32">
        <f>SUM(D243:D245)</f>
        <v>802903173</v>
      </c>
      <c r="E246" s="72">
        <f>SUM(E243:E245)</f>
        <v>267210660</v>
      </c>
      <c r="F246" s="32">
        <f>SUM(F243:F245)</f>
        <v>1070113833</v>
      </c>
      <c r="G246" s="32">
        <f>SUM(G243:G245)</f>
        <v>-57854660</v>
      </c>
      <c r="H246" s="33">
        <f>F246/C246*100</f>
        <v>105.71539992357273</v>
      </c>
    </row>
    <row r="247" spans="1:8" s="34" customFormat="1" ht="12.75">
      <c r="A247" s="36"/>
      <c r="B247" s="36"/>
      <c r="C247" s="36"/>
      <c r="D247" s="36"/>
      <c r="E247" s="49"/>
      <c r="F247" s="36"/>
      <c r="G247" s="36"/>
      <c r="H247" s="36"/>
    </row>
    <row r="248" spans="1:8" s="34" customFormat="1" ht="12.75" customHeight="1">
      <c r="A248" s="95" t="s">
        <v>115</v>
      </c>
      <c r="B248" s="96"/>
      <c r="C248" s="96"/>
      <c r="D248" s="96"/>
      <c r="E248" s="96"/>
      <c r="F248" s="96"/>
      <c r="G248" s="96"/>
      <c r="H248" s="97"/>
    </row>
    <row r="249" spans="1:8" s="34" customFormat="1" ht="12.75">
      <c r="A249" s="36"/>
      <c r="B249" s="36"/>
      <c r="C249" s="36"/>
      <c r="D249" s="36"/>
      <c r="E249" s="49"/>
      <c r="F249" s="36"/>
      <c r="G249" s="36"/>
      <c r="H249" s="36"/>
    </row>
    <row r="250" spans="1:8" s="34" customFormat="1" ht="12.75" customHeight="1">
      <c r="A250" s="39" t="s">
        <v>36</v>
      </c>
      <c r="B250" s="51" t="s">
        <v>117</v>
      </c>
      <c r="C250" s="41">
        <v>261704000</v>
      </c>
      <c r="D250" s="42">
        <v>0</v>
      </c>
      <c r="E250" s="74">
        <v>0</v>
      </c>
      <c r="F250" s="41">
        <f>D250+E250</f>
        <v>0</v>
      </c>
      <c r="G250" s="41">
        <f>C250-F250</f>
        <v>261704000</v>
      </c>
      <c r="H250" s="44">
        <f>F250/C250*100</f>
        <v>0</v>
      </c>
    </row>
    <row r="251" spans="1:8" s="34" customFormat="1" ht="12.75" customHeight="1">
      <c r="A251" s="93" t="s">
        <v>73</v>
      </c>
      <c r="B251" s="94"/>
      <c r="C251" s="32">
        <f>SUM(C250)</f>
        <v>261704000</v>
      </c>
      <c r="D251" s="32">
        <f>SUM(D250)</f>
        <v>0</v>
      </c>
      <c r="E251" s="72">
        <f>SUM(E250)</f>
        <v>0</v>
      </c>
      <c r="F251" s="32">
        <f>SUM(F250)</f>
        <v>0</v>
      </c>
      <c r="G251" s="32">
        <f>SUM(G250)</f>
        <v>261704000</v>
      </c>
      <c r="H251" s="33">
        <f>F251/C251*100</f>
        <v>0</v>
      </c>
    </row>
    <row r="252" spans="1:8" s="34" customFormat="1" ht="12.75">
      <c r="A252" s="36"/>
      <c r="B252" s="36"/>
      <c r="C252" s="36"/>
      <c r="D252" s="36"/>
      <c r="E252" s="49"/>
      <c r="F252" s="36"/>
      <c r="G252" s="36"/>
      <c r="H252" s="36"/>
    </row>
    <row r="253" spans="1:8" s="34" customFormat="1" ht="12.75" customHeight="1">
      <c r="A253" s="95" t="s">
        <v>108</v>
      </c>
      <c r="B253" s="96"/>
      <c r="C253" s="96"/>
      <c r="D253" s="96"/>
      <c r="E253" s="96"/>
      <c r="F253" s="96"/>
      <c r="G253" s="96"/>
      <c r="H253" s="97"/>
    </row>
    <row r="254" spans="1:8" s="34" customFormat="1" ht="12.75">
      <c r="A254" s="36"/>
      <c r="B254" s="36"/>
      <c r="C254" s="36"/>
      <c r="D254" s="36"/>
      <c r="E254" s="49"/>
      <c r="F254" s="36"/>
      <c r="G254" s="36"/>
      <c r="H254" s="36"/>
    </row>
    <row r="255" spans="1:8" s="34" customFormat="1" ht="12.75" customHeight="1">
      <c r="A255" s="39" t="s">
        <v>37</v>
      </c>
      <c r="B255" s="40" t="s">
        <v>118</v>
      </c>
      <c r="C255" s="41">
        <v>673803738.61</v>
      </c>
      <c r="D255" s="42">
        <v>673803738.61</v>
      </c>
      <c r="E255" s="74">
        <v>20000000</v>
      </c>
      <c r="F255" s="41">
        <f>D255+E255</f>
        <v>693803738.61</v>
      </c>
      <c r="G255" s="41">
        <f>C255-F255</f>
        <v>-20000000</v>
      </c>
      <c r="H255" s="44">
        <f>F255/C255*100</f>
        <v>102.968223364456</v>
      </c>
    </row>
    <row r="256" spans="1:8" s="34" customFormat="1" ht="12.75" customHeight="1">
      <c r="A256" s="93" t="s">
        <v>69</v>
      </c>
      <c r="B256" s="94"/>
      <c r="C256" s="32">
        <f>SUM(C255)</f>
        <v>673803738.61</v>
      </c>
      <c r="D256" s="32">
        <f>SUM(D255)</f>
        <v>673803738.61</v>
      </c>
      <c r="E256" s="72">
        <f>SUM(E255)</f>
        <v>20000000</v>
      </c>
      <c r="F256" s="32">
        <f>SUM(F255)</f>
        <v>693803738.61</v>
      </c>
      <c r="G256" s="32">
        <f>SUM(G255)</f>
        <v>-20000000</v>
      </c>
      <c r="H256" s="33">
        <f>F256/C256*100</f>
        <v>102.968223364456</v>
      </c>
    </row>
    <row r="257" spans="1:8" s="34" customFormat="1" ht="12.75">
      <c r="A257" s="36"/>
      <c r="B257" s="36"/>
      <c r="C257" s="36"/>
      <c r="D257" s="36"/>
      <c r="E257" s="49"/>
      <c r="F257" s="36"/>
      <c r="G257" s="36"/>
      <c r="H257" s="36"/>
    </row>
    <row r="258" spans="1:8" s="34" customFormat="1" ht="12.75" customHeight="1">
      <c r="A258" s="95" t="s">
        <v>119</v>
      </c>
      <c r="B258" s="96"/>
      <c r="C258" s="96"/>
      <c r="D258" s="96"/>
      <c r="E258" s="96"/>
      <c r="F258" s="96"/>
      <c r="G258" s="96"/>
      <c r="H258" s="97"/>
    </row>
    <row r="259" spans="1:8" s="34" customFormat="1" ht="12.75">
      <c r="A259" s="36"/>
      <c r="B259" s="36"/>
      <c r="C259" s="36"/>
      <c r="D259" s="36"/>
      <c r="E259" s="49"/>
      <c r="F259" s="36"/>
      <c r="G259" s="36"/>
      <c r="H259" s="36"/>
    </row>
    <row r="260" spans="1:8" s="34" customFormat="1" ht="12.75" customHeight="1">
      <c r="A260" s="39" t="s">
        <v>38</v>
      </c>
      <c r="B260" s="40" t="s">
        <v>120</v>
      </c>
      <c r="C260" s="41">
        <v>2161370000</v>
      </c>
      <c r="D260" s="42">
        <v>1370742635.92</v>
      </c>
      <c r="E260" s="74"/>
      <c r="F260" s="41">
        <f>D260+E260</f>
        <v>1370742635.92</v>
      </c>
      <c r="G260" s="41">
        <f>C260-F260</f>
        <v>790627364.0799999</v>
      </c>
      <c r="H260" s="44">
        <f aca="true" t="shared" si="7" ref="H260:H265">F260/C260*100</f>
        <v>63.42008244400542</v>
      </c>
    </row>
    <row r="261" spans="1:8" ht="12.75" customHeight="1">
      <c r="A261" s="91" t="s">
        <v>74</v>
      </c>
      <c r="B261" s="92"/>
      <c r="C261" s="13">
        <f>SUM(C260)</f>
        <v>2161370000</v>
      </c>
      <c r="D261" s="13">
        <f>SUM(D260)</f>
        <v>1370742635.92</v>
      </c>
      <c r="E261" s="78">
        <f>SUM(E260)</f>
        <v>0</v>
      </c>
      <c r="F261" s="13">
        <f>SUM(F260)</f>
        <v>1370742635.92</v>
      </c>
      <c r="G261" s="13">
        <f>SUM(G260)</f>
        <v>790627364.0799999</v>
      </c>
      <c r="H261" s="5">
        <f t="shared" si="7"/>
        <v>63.42008244400542</v>
      </c>
    </row>
    <row r="262" spans="1:8" ht="12.75">
      <c r="A262" s="1"/>
      <c r="B262" s="1"/>
      <c r="C262" s="1"/>
      <c r="D262" s="1"/>
      <c r="E262" s="67"/>
      <c r="F262" s="1"/>
      <c r="G262" s="1"/>
      <c r="H262" s="1"/>
    </row>
    <row r="263" spans="1:8" ht="12.75" customHeight="1">
      <c r="A263" s="91" t="s">
        <v>123</v>
      </c>
      <c r="B263" s="92"/>
      <c r="C263" s="13">
        <f>C229+C234+C239+C246+C251+C256+C261</f>
        <v>7183336911.61</v>
      </c>
      <c r="D263" s="13">
        <f>D229+D234+D239+D246+D251+D256+D261</f>
        <v>5048925547.530001</v>
      </c>
      <c r="E263" s="78">
        <f>E229+E234+E239+E246+E251+E256+E261</f>
        <v>287210660</v>
      </c>
      <c r="F263" s="13">
        <f>F229+F234+F239+F246+F251+F256+F261</f>
        <v>5336136207.530001</v>
      </c>
      <c r="G263" s="13">
        <f>G229+G234+G239+G246+G251+G256+G261</f>
        <v>1847200704.08</v>
      </c>
      <c r="H263" s="5">
        <f t="shared" si="7"/>
        <v>74.284921801531</v>
      </c>
    </row>
    <row r="264" spans="1:8" ht="12.75">
      <c r="A264" s="1"/>
      <c r="B264" s="1"/>
      <c r="C264" s="1"/>
      <c r="D264" s="1"/>
      <c r="E264" s="67"/>
      <c r="F264" s="1"/>
      <c r="G264" s="1"/>
      <c r="H264" s="1"/>
    </row>
    <row r="265" spans="1:8" ht="12.75">
      <c r="A265" s="91" t="s">
        <v>124</v>
      </c>
      <c r="B265" s="92"/>
      <c r="C265" s="13">
        <f>C170+C221+C263</f>
        <v>33671925911.61</v>
      </c>
      <c r="D265" s="13">
        <f>D170+D221+D263</f>
        <v>23093229663.339996</v>
      </c>
      <c r="E265" s="78">
        <f>E170+E221+E263</f>
        <v>393630392.5</v>
      </c>
      <c r="F265" s="13">
        <f>F170+F221+F263</f>
        <v>23486860055.839996</v>
      </c>
      <c r="G265" s="13">
        <f>G170+G221+G263</f>
        <v>10185065855.77</v>
      </c>
      <c r="H265" s="5">
        <f t="shared" si="7"/>
        <v>69.75205433004884</v>
      </c>
    </row>
    <row r="266" spans="1:8" ht="12.75">
      <c r="A266" s="1"/>
      <c r="B266" s="1"/>
      <c r="C266" s="1"/>
      <c r="D266" s="1"/>
      <c r="E266" s="67"/>
      <c r="F266" s="1"/>
      <c r="G266" s="1"/>
      <c r="H266" s="1"/>
    </row>
    <row r="267" spans="1:8" ht="13.5" customHeight="1">
      <c r="A267" s="88" t="s">
        <v>121</v>
      </c>
      <c r="B267" s="90"/>
      <c r="C267" s="17">
        <f>C265</f>
        <v>33671925911.61</v>
      </c>
      <c r="D267" s="17">
        <f>D265</f>
        <v>23093229663.339996</v>
      </c>
      <c r="E267" s="79">
        <f>E265</f>
        <v>393630392.5</v>
      </c>
      <c r="F267" s="17">
        <f>F265</f>
        <v>23486860055.839996</v>
      </c>
      <c r="G267" s="17">
        <f>G265</f>
        <v>10185065855.77</v>
      </c>
      <c r="H267" s="5">
        <f>F267/C267*100</f>
        <v>69.75205433004884</v>
      </c>
    </row>
    <row r="268" spans="1:8" ht="13.5" customHeight="1">
      <c r="A268" s="187"/>
      <c r="B268" s="187"/>
      <c r="C268" s="188"/>
      <c r="D268" s="188"/>
      <c r="E268" s="189"/>
      <c r="F268" s="188"/>
      <c r="G268" s="188"/>
      <c r="H268" s="190"/>
    </row>
    <row r="270" spans="2:5" ht="15">
      <c r="B270" s="138" t="s">
        <v>342</v>
      </c>
      <c r="E270" s="80"/>
    </row>
    <row r="271" spans="2:5" ht="15">
      <c r="B271" s="138"/>
      <c r="E271" s="80"/>
    </row>
    <row r="272" spans="2:5" ht="15">
      <c r="B272" s="170" t="s">
        <v>343</v>
      </c>
      <c r="E272" s="80"/>
    </row>
    <row r="273" spans="2:5" ht="15.75">
      <c r="B273" s="134" t="s">
        <v>344</v>
      </c>
      <c r="E273" s="80"/>
    </row>
    <row r="274" spans="2:5" ht="15.75">
      <c r="B274" s="134" t="s">
        <v>345</v>
      </c>
      <c r="E274" s="80"/>
    </row>
    <row r="275" spans="2:5" ht="15.75">
      <c r="B275" s="134" t="s">
        <v>273</v>
      </c>
      <c r="E275" s="80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253"/>
  <sheetViews>
    <sheetView zoomScalePageLayoutView="0" workbookViewId="0" topLeftCell="A13">
      <selection activeCell="G22" sqref="G22:H32"/>
    </sheetView>
  </sheetViews>
  <sheetFormatPr defaultColWidth="6.8515625" defaultRowHeight="12.75"/>
  <cols>
    <col min="1" max="1" width="1.8515625" style="0" customWidth="1"/>
    <col min="2" max="2" width="9.00390625" style="0" customWidth="1"/>
    <col min="3" max="3" width="30.28125" style="0" customWidth="1"/>
    <col min="4" max="4" width="20.28125" style="0" customWidth="1"/>
    <col min="5" max="5" width="9.28125" style="0" customWidth="1"/>
    <col min="6" max="6" width="10.57421875" style="0" customWidth="1"/>
    <col min="7" max="7" width="9.8515625" style="0" hidden="1" customWidth="1"/>
    <col min="8" max="8" width="16.8515625" style="0" customWidth="1"/>
    <col min="9" max="9" width="19.57421875" style="0" customWidth="1"/>
    <col min="10" max="10" width="1.1484375" style="0" customWidth="1"/>
    <col min="11" max="11" width="11.8515625" style="0" customWidth="1"/>
    <col min="12" max="12" width="7.7109375" style="0" customWidth="1"/>
    <col min="13" max="13" width="11.8515625" style="0" customWidth="1"/>
  </cols>
  <sheetData>
    <row r="1" ht="85.5" customHeight="1"/>
    <row r="2" spans="2:13" ht="15.75" customHeight="1">
      <c r="B2" s="131" t="s">
        <v>167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2:13" ht="15.75" customHeight="1">
      <c r="B3" s="131" t="s">
        <v>168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2:13" ht="18" customHeight="1">
      <c r="B4" s="131" t="s">
        <v>169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ht="3" customHeight="1"/>
    <row r="6" spans="2:13" ht="18" customHeight="1">
      <c r="B6" s="131" t="s">
        <v>170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2:13" ht="13.5" customHeight="1">
      <c r="B7" s="131" t="s">
        <v>171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ht="7.5" customHeight="1"/>
    <row r="9" spans="2:13" ht="6.75" customHeight="1">
      <c r="B9" s="131" t="s">
        <v>172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2:13" ht="6.75" customHeight="1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2:13" ht="13.5" customHeight="1">
      <c r="L11" s="130" t="s">
        <v>173</v>
      </c>
      <c r="M11" s="130"/>
    </row>
    <row r="12" ht="6" customHeight="1"/>
    <row r="13" ht="7.5" customHeight="1"/>
    <row r="14" spans="2:13" ht="13.5" customHeight="1">
      <c r="B14" s="83" t="s">
        <v>174</v>
      </c>
      <c r="C14" s="83" t="s">
        <v>175</v>
      </c>
      <c r="D14" s="82" t="s">
        <v>176</v>
      </c>
      <c r="E14" s="130" t="s">
        <v>177</v>
      </c>
      <c r="F14" s="130"/>
      <c r="G14" s="130" t="s">
        <v>178</v>
      </c>
      <c r="H14" s="130"/>
      <c r="I14" s="130" t="s">
        <v>179</v>
      </c>
      <c r="K14" s="130" t="s">
        <v>180</v>
      </c>
      <c r="L14" s="130"/>
      <c r="M14" s="130" t="s">
        <v>181</v>
      </c>
    </row>
    <row r="15" spans="5:13" ht="12" customHeight="1">
      <c r="E15" s="130"/>
      <c r="F15" s="130"/>
      <c r="G15" s="130"/>
      <c r="H15" s="130"/>
      <c r="I15" s="130"/>
      <c r="M15" s="130"/>
    </row>
    <row r="16" ht="1.5" customHeight="1"/>
    <row r="17" ht="18" customHeight="1"/>
    <row r="18" ht="3.75" customHeight="1"/>
    <row r="19" spans="2:6" ht="16.5" customHeight="1">
      <c r="B19" s="126" t="s">
        <v>182</v>
      </c>
      <c r="C19" s="126"/>
      <c r="D19" s="126"/>
      <c r="E19" s="126"/>
      <c r="F19" s="126"/>
    </row>
    <row r="20" ht="3" customHeight="1"/>
    <row r="21" spans="2:6" ht="14.25" customHeight="1">
      <c r="B21" s="127" t="s">
        <v>183</v>
      </c>
      <c r="C21" s="127"/>
      <c r="D21" s="127"/>
      <c r="E21" s="127"/>
      <c r="F21" s="127"/>
    </row>
    <row r="22" spans="2:13" ht="16.5" customHeight="1">
      <c r="B22" s="84" t="s">
        <v>0</v>
      </c>
      <c r="C22" s="85" t="s">
        <v>184</v>
      </c>
      <c r="D22" s="81">
        <v>49984000</v>
      </c>
      <c r="E22" s="124">
        <v>32611463.53</v>
      </c>
      <c r="F22" s="124"/>
      <c r="G22" s="124">
        <v>1400084.82</v>
      </c>
      <c r="H22" s="124"/>
      <c r="I22" s="81">
        <v>34011548.35</v>
      </c>
      <c r="K22" s="124">
        <v>15972451.65</v>
      </c>
      <c r="L22" s="124"/>
      <c r="M22" s="81">
        <v>68.0448</v>
      </c>
    </row>
    <row r="23" spans="2:13" ht="16.5" customHeight="1">
      <c r="B23" s="84" t="s">
        <v>1</v>
      </c>
      <c r="C23" s="85" t="s">
        <v>185</v>
      </c>
      <c r="D23" s="81">
        <v>4700000</v>
      </c>
      <c r="E23" s="124">
        <v>7288033.65</v>
      </c>
      <c r="F23" s="124"/>
      <c r="G23" s="124">
        <v>0</v>
      </c>
      <c r="H23" s="124"/>
      <c r="I23" s="81">
        <v>7288033.65</v>
      </c>
      <c r="K23" s="124">
        <v>-2588033.65</v>
      </c>
      <c r="L23" s="124"/>
      <c r="M23" s="81">
        <v>155.0645</v>
      </c>
    </row>
    <row r="24" spans="2:13" ht="16.5" customHeight="1">
      <c r="B24" s="84" t="s">
        <v>2</v>
      </c>
      <c r="C24" s="85" t="s">
        <v>186</v>
      </c>
      <c r="D24" s="81">
        <v>10500000</v>
      </c>
      <c r="E24" s="124">
        <v>1493300</v>
      </c>
      <c r="F24" s="124"/>
      <c r="G24" s="124">
        <v>0</v>
      </c>
      <c r="H24" s="124"/>
      <c r="I24" s="81">
        <v>1493300</v>
      </c>
      <c r="K24" s="124">
        <v>9006700</v>
      </c>
      <c r="L24" s="124"/>
      <c r="M24" s="81">
        <v>14.2219</v>
      </c>
    </row>
    <row r="25" spans="2:13" ht="16.5" customHeight="1">
      <c r="B25" s="84" t="s">
        <v>3</v>
      </c>
      <c r="C25" s="85" t="s">
        <v>187</v>
      </c>
      <c r="D25" s="81">
        <v>359122800</v>
      </c>
      <c r="E25" s="124">
        <v>20952606.97</v>
      </c>
      <c r="F25" s="124"/>
      <c r="G25" s="124">
        <v>2447500</v>
      </c>
      <c r="H25" s="124"/>
      <c r="I25" s="81">
        <v>23400106.97</v>
      </c>
      <c r="K25" s="124">
        <v>335722693.03</v>
      </c>
      <c r="L25" s="124"/>
      <c r="M25" s="81">
        <v>6.5159</v>
      </c>
    </row>
    <row r="26" spans="2:13" ht="12.75">
      <c r="B26" s="84" t="s">
        <v>4</v>
      </c>
      <c r="C26" s="128" t="s">
        <v>188</v>
      </c>
      <c r="D26" s="81">
        <v>16200000</v>
      </c>
      <c r="E26" s="124">
        <v>3216200</v>
      </c>
      <c r="F26" s="124"/>
      <c r="G26" s="124">
        <v>220000</v>
      </c>
      <c r="H26" s="124"/>
      <c r="I26" s="81">
        <v>3436200</v>
      </c>
      <c r="K26" s="124">
        <v>12763800</v>
      </c>
      <c r="L26" s="124"/>
      <c r="M26" s="81">
        <v>21.211100000000002</v>
      </c>
    </row>
    <row r="27" ht="12.75">
      <c r="C27" s="128"/>
    </row>
    <row r="28" spans="2:13" ht="16.5" customHeight="1">
      <c r="B28" s="84" t="s">
        <v>5</v>
      </c>
      <c r="C28" s="85" t="s">
        <v>189</v>
      </c>
      <c r="D28" s="81">
        <v>29290000</v>
      </c>
      <c r="E28" s="124">
        <v>485600</v>
      </c>
      <c r="F28" s="124"/>
      <c r="G28" s="124">
        <v>50000</v>
      </c>
      <c r="H28" s="124"/>
      <c r="I28" s="81">
        <v>535600</v>
      </c>
      <c r="K28" s="124">
        <v>28754400</v>
      </c>
      <c r="L28" s="124"/>
      <c r="M28" s="81">
        <v>1.8286000000000002</v>
      </c>
    </row>
    <row r="29" spans="2:13" ht="12.75">
      <c r="B29" s="84" t="s">
        <v>6</v>
      </c>
      <c r="C29" s="128" t="s">
        <v>190</v>
      </c>
      <c r="D29" s="81">
        <v>8128600</v>
      </c>
      <c r="E29" s="124">
        <v>6626248</v>
      </c>
      <c r="F29" s="124"/>
      <c r="G29" s="124">
        <v>80000</v>
      </c>
      <c r="H29" s="124"/>
      <c r="I29" s="81">
        <v>6706248</v>
      </c>
      <c r="K29" s="124">
        <v>1422352</v>
      </c>
      <c r="L29" s="124"/>
      <c r="M29" s="81">
        <v>82.5018</v>
      </c>
    </row>
    <row r="30" ht="12.75">
      <c r="C30" s="128"/>
    </row>
    <row r="31" spans="2:13" ht="16.5" customHeight="1">
      <c r="B31" s="84" t="s">
        <v>7</v>
      </c>
      <c r="C31" s="85" t="s">
        <v>191</v>
      </c>
      <c r="D31" s="81">
        <v>4200000</v>
      </c>
      <c r="E31" s="124">
        <v>30951000</v>
      </c>
      <c r="F31" s="124"/>
      <c r="G31" s="124">
        <v>4042850</v>
      </c>
      <c r="H31" s="124"/>
      <c r="I31" s="81">
        <v>34993850</v>
      </c>
      <c r="K31" s="124">
        <v>-30793850</v>
      </c>
      <c r="L31" s="124"/>
      <c r="M31" s="81">
        <v>833.1869</v>
      </c>
    </row>
    <row r="32" spans="2:13" ht="16.5" customHeight="1">
      <c r="B32" s="84" t="s">
        <v>8</v>
      </c>
      <c r="C32" s="85" t="s">
        <v>192</v>
      </c>
      <c r="D32" s="81">
        <v>13380000</v>
      </c>
      <c r="E32" s="124">
        <v>3544000</v>
      </c>
      <c r="F32" s="124"/>
      <c r="G32" s="129">
        <v>0</v>
      </c>
      <c r="H32" s="129"/>
      <c r="I32" s="81">
        <v>3544000</v>
      </c>
      <c r="K32" s="124">
        <v>9836000</v>
      </c>
      <c r="L32" s="124"/>
      <c r="M32" s="81">
        <v>26.487199999999998</v>
      </c>
    </row>
    <row r="33" spans="3:13" ht="16.5" customHeight="1">
      <c r="C33" s="83" t="s">
        <v>193</v>
      </c>
      <c r="D33" s="86">
        <v>495505400</v>
      </c>
      <c r="E33" s="120">
        <v>107168452.15</v>
      </c>
      <c r="F33" s="120"/>
      <c r="G33" s="120">
        <v>8240434.82</v>
      </c>
      <c r="H33" s="120"/>
      <c r="I33" s="86">
        <v>115408886.97</v>
      </c>
      <c r="K33" s="120">
        <v>380096513.03</v>
      </c>
      <c r="L33" s="120"/>
      <c r="M33" s="86">
        <v>23.291146165107385</v>
      </c>
    </row>
    <row r="34" spans="2:6" ht="14.25" customHeight="1">
      <c r="B34" s="127" t="s">
        <v>194</v>
      </c>
      <c r="C34" s="127"/>
      <c r="D34" s="127"/>
      <c r="E34" s="127"/>
      <c r="F34" s="127"/>
    </row>
    <row r="35" ht="3" customHeight="1"/>
    <row r="36" spans="2:13" ht="16.5" customHeight="1">
      <c r="B36" s="84" t="s">
        <v>9</v>
      </c>
      <c r="C36" s="85" t="s">
        <v>195</v>
      </c>
      <c r="D36" s="81">
        <v>54000000</v>
      </c>
      <c r="E36" s="124">
        <v>5322118.51</v>
      </c>
      <c r="F36" s="124"/>
      <c r="G36" s="124">
        <v>1462400</v>
      </c>
      <c r="H36" s="124"/>
      <c r="I36" s="81">
        <v>6784518.51</v>
      </c>
      <c r="K36" s="124">
        <v>47215481.49</v>
      </c>
      <c r="L36" s="124"/>
      <c r="M36" s="81">
        <v>12.5639</v>
      </c>
    </row>
    <row r="37" ht="3" customHeight="1"/>
    <row r="38" spans="2:13" ht="16.5" customHeight="1">
      <c r="B38" s="84" t="s">
        <v>10</v>
      </c>
      <c r="C38" s="85" t="s">
        <v>196</v>
      </c>
      <c r="D38" s="81">
        <v>10010000</v>
      </c>
      <c r="E38" s="124">
        <v>7489696</v>
      </c>
      <c r="F38" s="124"/>
      <c r="G38" s="124">
        <v>52000</v>
      </c>
      <c r="H38" s="124"/>
      <c r="I38" s="81">
        <v>7541696</v>
      </c>
      <c r="K38" s="124">
        <v>2468304</v>
      </c>
      <c r="L38" s="124"/>
      <c r="M38" s="81">
        <v>75.3416</v>
      </c>
    </row>
    <row r="39" ht="3" customHeight="1"/>
    <row r="40" spans="2:13" ht="16.5" customHeight="1">
      <c r="B40" s="84" t="s">
        <v>11</v>
      </c>
      <c r="C40" s="85" t="s">
        <v>197</v>
      </c>
      <c r="D40" s="81">
        <v>117780000</v>
      </c>
      <c r="E40" s="124">
        <v>62392100</v>
      </c>
      <c r="F40" s="124"/>
      <c r="G40" s="124">
        <v>2345000</v>
      </c>
      <c r="H40" s="124"/>
      <c r="I40" s="81">
        <v>64737100</v>
      </c>
      <c r="K40" s="124">
        <v>53042900</v>
      </c>
      <c r="L40" s="124"/>
      <c r="M40" s="81">
        <v>54.9644</v>
      </c>
    </row>
    <row r="41" spans="2:13" ht="16.5" customHeight="1">
      <c r="B41" s="84" t="s">
        <v>12</v>
      </c>
      <c r="C41" s="85" t="s">
        <v>198</v>
      </c>
      <c r="D41" s="81">
        <v>3069000</v>
      </c>
      <c r="E41" s="124">
        <v>3545300</v>
      </c>
      <c r="F41" s="124"/>
      <c r="G41" s="124">
        <v>2191000</v>
      </c>
      <c r="H41" s="124"/>
      <c r="I41" s="81">
        <v>5736300</v>
      </c>
      <c r="K41" s="124">
        <v>-2667300</v>
      </c>
      <c r="L41" s="124"/>
      <c r="M41" s="81">
        <v>186.91099999999997</v>
      </c>
    </row>
    <row r="42" ht="3" customHeight="1"/>
    <row r="43" spans="2:13" ht="16.5" customHeight="1">
      <c r="B43" s="84" t="s">
        <v>13</v>
      </c>
      <c r="C43" s="85" t="s">
        <v>199</v>
      </c>
      <c r="D43" s="81">
        <v>80760000</v>
      </c>
      <c r="E43" s="124">
        <v>65793050</v>
      </c>
      <c r="F43" s="124"/>
      <c r="G43" s="124">
        <v>3246400</v>
      </c>
      <c r="H43" s="124"/>
      <c r="I43" s="81">
        <v>69039450</v>
      </c>
      <c r="K43" s="124">
        <v>11720550</v>
      </c>
      <c r="L43" s="124"/>
      <c r="M43" s="81">
        <v>85.4871</v>
      </c>
    </row>
    <row r="44" ht="3" customHeight="1"/>
    <row r="45" spans="2:13" ht="16.5" customHeight="1">
      <c r="B45" s="84" t="s">
        <v>14</v>
      </c>
      <c r="C45" s="85" t="s">
        <v>200</v>
      </c>
      <c r="D45" s="81">
        <v>7200000</v>
      </c>
      <c r="E45" s="124">
        <v>11453400</v>
      </c>
      <c r="F45" s="124"/>
      <c r="G45" s="124">
        <v>650000</v>
      </c>
      <c r="H45" s="124"/>
      <c r="I45" s="81">
        <v>12103400</v>
      </c>
      <c r="K45" s="124">
        <v>-4903400</v>
      </c>
      <c r="L45" s="124"/>
      <c r="M45" s="81">
        <v>168.1027</v>
      </c>
    </row>
    <row r="46" ht="3.75" customHeight="1"/>
    <row r="47" spans="3:13" ht="16.5" customHeight="1">
      <c r="C47" s="83" t="s">
        <v>201</v>
      </c>
      <c r="D47" s="86">
        <v>272819000</v>
      </c>
      <c r="E47" s="120">
        <v>155995664.51</v>
      </c>
      <c r="F47" s="120"/>
      <c r="G47" s="120">
        <v>9946800</v>
      </c>
      <c r="H47" s="120"/>
      <c r="I47" s="86">
        <v>165942464.51</v>
      </c>
      <c r="K47" s="120">
        <v>106876535.49</v>
      </c>
      <c r="L47" s="120"/>
      <c r="M47" s="86">
        <v>60.82511280739244</v>
      </c>
    </row>
    <row r="48" ht="3" customHeight="1"/>
    <row r="49" spans="2:6" ht="14.25" customHeight="1">
      <c r="B49" s="127" t="s">
        <v>202</v>
      </c>
      <c r="C49" s="127"/>
      <c r="D49" s="127"/>
      <c r="E49" s="127"/>
      <c r="F49" s="127"/>
    </row>
    <row r="50" ht="3" customHeight="1"/>
    <row r="51" spans="2:13" ht="16.5" customHeight="1">
      <c r="B51" s="84" t="s">
        <v>15</v>
      </c>
      <c r="C51" s="85" t="s">
        <v>203</v>
      </c>
      <c r="D51" s="81">
        <v>150000000</v>
      </c>
      <c r="E51" s="124">
        <v>6084100</v>
      </c>
      <c r="F51" s="124"/>
      <c r="G51" s="124">
        <v>0</v>
      </c>
      <c r="H51" s="124"/>
      <c r="I51" s="81">
        <v>6084100</v>
      </c>
      <c r="K51" s="124">
        <v>143915900</v>
      </c>
      <c r="L51" s="124"/>
      <c r="M51" s="81">
        <v>4.056</v>
      </c>
    </row>
    <row r="52" ht="3" customHeight="1"/>
    <row r="53" spans="2:13" ht="16.5" customHeight="1">
      <c r="B53" s="84" t="s">
        <v>204</v>
      </c>
      <c r="C53" s="85" t="s">
        <v>205</v>
      </c>
      <c r="D53" s="81">
        <v>0</v>
      </c>
      <c r="E53" s="124">
        <v>0</v>
      </c>
      <c r="F53" s="124"/>
      <c r="G53" s="124">
        <v>0</v>
      </c>
      <c r="H53" s="124"/>
      <c r="I53" s="81">
        <v>0</v>
      </c>
      <c r="K53" s="124">
        <v>0</v>
      </c>
      <c r="L53" s="124"/>
      <c r="M53" s="81">
        <v>0</v>
      </c>
    </row>
    <row r="54" ht="3" customHeight="1"/>
    <row r="55" spans="2:13" ht="16.5" customHeight="1">
      <c r="B55" s="84" t="s">
        <v>16</v>
      </c>
      <c r="C55" s="85" t="s">
        <v>206</v>
      </c>
      <c r="D55" s="81">
        <v>10056000</v>
      </c>
      <c r="E55" s="124">
        <v>14418500</v>
      </c>
      <c r="F55" s="124"/>
      <c r="G55" s="124">
        <v>401000</v>
      </c>
      <c r="H55" s="124"/>
      <c r="I55" s="81">
        <v>14819500</v>
      </c>
      <c r="K55" s="124">
        <v>-4763500</v>
      </c>
      <c r="L55" s="124"/>
      <c r="M55" s="81">
        <v>147.3697</v>
      </c>
    </row>
    <row r="56" ht="3" customHeight="1"/>
    <row r="57" spans="2:13" ht="16.5" customHeight="1">
      <c r="B57" s="84" t="s">
        <v>17</v>
      </c>
      <c r="C57" s="85" t="s">
        <v>207</v>
      </c>
      <c r="D57" s="81">
        <v>85760600</v>
      </c>
      <c r="E57" s="124">
        <v>51963200</v>
      </c>
      <c r="F57" s="124"/>
      <c r="G57" s="124">
        <v>7584000</v>
      </c>
      <c r="H57" s="124"/>
      <c r="I57" s="81">
        <v>59547200</v>
      </c>
      <c r="K57" s="124">
        <v>26213400</v>
      </c>
      <c r="L57" s="124"/>
      <c r="M57" s="81">
        <v>69.4342</v>
      </c>
    </row>
    <row r="58" ht="3.75" customHeight="1"/>
    <row r="59" spans="3:13" ht="16.5" customHeight="1">
      <c r="C59" s="83" t="s">
        <v>208</v>
      </c>
      <c r="D59" s="86">
        <v>245816600</v>
      </c>
      <c r="E59" s="120">
        <v>72465800</v>
      </c>
      <c r="F59" s="120"/>
      <c r="G59" s="120">
        <v>7985000</v>
      </c>
      <c r="H59" s="120"/>
      <c r="I59" s="86">
        <v>80450800</v>
      </c>
      <c r="K59" s="120">
        <v>165365800</v>
      </c>
      <c r="L59" s="120"/>
      <c r="M59" s="86">
        <v>32.727976873815685</v>
      </c>
    </row>
    <row r="60" ht="3" customHeight="1"/>
    <row r="61" spans="2:6" ht="14.25" customHeight="1">
      <c r="B61" s="127" t="s">
        <v>209</v>
      </c>
      <c r="C61" s="127"/>
      <c r="D61" s="127"/>
      <c r="E61" s="127"/>
      <c r="F61" s="127"/>
    </row>
    <row r="62" ht="3" customHeight="1"/>
    <row r="63" spans="2:13" ht="16.5" customHeight="1">
      <c r="B63" s="84" t="s">
        <v>18</v>
      </c>
      <c r="C63" s="85" t="s">
        <v>210</v>
      </c>
      <c r="D63" s="81">
        <v>854700000</v>
      </c>
      <c r="E63" s="124">
        <v>680044535</v>
      </c>
      <c r="F63" s="124"/>
      <c r="G63" s="124">
        <v>2840730</v>
      </c>
      <c r="H63" s="124"/>
      <c r="I63" s="81">
        <v>682885265</v>
      </c>
      <c r="K63" s="124">
        <v>171814735</v>
      </c>
      <c r="L63" s="124"/>
      <c r="M63" s="81">
        <v>79.8976</v>
      </c>
    </row>
    <row r="64" ht="3" customHeight="1"/>
    <row r="65" spans="2:13" ht="16.5" customHeight="1">
      <c r="B65" s="84" t="s">
        <v>19</v>
      </c>
      <c r="C65" s="85" t="s">
        <v>211</v>
      </c>
      <c r="D65" s="81">
        <v>144000000</v>
      </c>
      <c r="E65" s="124">
        <v>212831000</v>
      </c>
      <c r="F65" s="124"/>
      <c r="G65" s="124">
        <v>1070000</v>
      </c>
      <c r="H65" s="124"/>
      <c r="I65" s="81">
        <v>213901000</v>
      </c>
      <c r="K65" s="124">
        <v>-69901000</v>
      </c>
      <c r="L65" s="124"/>
      <c r="M65" s="81">
        <v>148.54229999999998</v>
      </c>
    </row>
    <row r="66" ht="3.75" customHeight="1"/>
    <row r="67" spans="3:13" ht="16.5" customHeight="1">
      <c r="C67" s="83" t="s">
        <v>212</v>
      </c>
      <c r="D67" s="86">
        <v>998700000</v>
      </c>
      <c r="E67" s="120">
        <v>892875535</v>
      </c>
      <c r="F67" s="120"/>
      <c r="G67" s="120">
        <v>3910730</v>
      </c>
      <c r="H67" s="120"/>
      <c r="I67" s="86">
        <v>896786265</v>
      </c>
      <c r="K67" s="120">
        <v>101913735</v>
      </c>
      <c r="L67" s="120"/>
      <c r="M67" s="86">
        <v>89.7953604686092</v>
      </c>
    </row>
    <row r="68" ht="3" customHeight="1"/>
    <row r="69" spans="2:6" ht="14.25" customHeight="1">
      <c r="B69" s="127" t="s">
        <v>213</v>
      </c>
      <c r="C69" s="127"/>
      <c r="D69" s="127"/>
      <c r="E69" s="127"/>
      <c r="F69" s="127"/>
    </row>
    <row r="70" ht="3" customHeight="1"/>
    <row r="71" spans="2:13" ht="16.5" customHeight="1">
      <c r="B71" s="84" t="s">
        <v>20</v>
      </c>
      <c r="C71" s="85" t="s">
        <v>214</v>
      </c>
      <c r="D71" s="81">
        <v>7000000</v>
      </c>
      <c r="E71" s="124">
        <v>5986200</v>
      </c>
      <c r="F71" s="124"/>
      <c r="G71" s="124">
        <v>0</v>
      </c>
      <c r="H71" s="124"/>
      <c r="I71" s="81">
        <v>5986200</v>
      </c>
      <c r="K71" s="124">
        <v>1013800</v>
      </c>
      <c r="L71" s="124"/>
      <c r="M71" s="81">
        <v>85.51709999999999</v>
      </c>
    </row>
    <row r="72" ht="3" customHeight="1"/>
    <row r="73" spans="2:13" ht="16.5" customHeight="1">
      <c r="B73" s="84" t="s">
        <v>215</v>
      </c>
      <c r="C73" s="85" t="s">
        <v>216</v>
      </c>
      <c r="D73" s="81">
        <v>0</v>
      </c>
      <c r="E73" s="124">
        <v>0</v>
      </c>
      <c r="F73" s="124"/>
      <c r="G73" s="124">
        <v>0</v>
      </c>
      <c r="H73" s="124"/>
      <c r="I73" s="81">
        <v>0</v>
      </c>
      <c r="K73" s="124">
        <v>0</v>
      </c>
      <c r="L73" s="124"/>
      <c r="M73" s="81">
        <v>0</v>
      </c>
    </row>
    <row r="74" ht="3.75" customHeight="1"/>
    <row r="75" spans="3:13" ht="16.5" customHeight="1">
      <c r="C75" s="83" t="s">
        <v>217</v>
      </c>
      <c r="D75" s="86">
        <v>7000000</v>
      </c>
      <c r="E75" s="120">
        <v>5986200</v>
      </c>
      <c r="F75" s="120"/>
      <c r="G75" s="120">
        <v>0</v>
      </c>
      <c r="H75" s="120"/>
      <c r="I75" s="86">
        <v>5986200</v>
      </c>
      <c r="K75" s="120">
        <v>1013800</v>
      </c>
      <c r="L75" s="120"/>
      <c r="M75" s="86">
        <v>85.51714285714284</v>
      </c>
    </row>
    <row r="76" ht="3" customHeight="1"/>
    <row r="77" spans="2:6" ht="14.25" customHeight="1">
      <c r="B77" s="127" t="s">
        <v>218</v>
      </c>
      <c r="C77" s="127"/>
      <c r="D77" s="127"/>
      <c r="E77" s="127"/>
      <c r="F77" s="127"/>
    </row>
    <row r="78" ht="3" customHeight="1"/>
    <row r="79" spans="2:13" ht="16.5" customHeight="1">
      <c r="B79" s="84" t="s">
        <v>21</v>
      </c>
      <c r="C79" s="85" t="s">
        <v>219</v>
      </c>
      <c r="D79" s="81">
        <v>5100000</v>
      </c>
      <c r="E79" s="124">
        <v>687000</v>
      </c>
      <c r="F79" s="124"/>
      <c r="G79" s="124">
        <v>0</v>
      </c>
      <c r="H79" s="124"/>
      <c r="I79" s="81">
        <v>687000</v>
      </c>
      <c r="K79" s="124">
        <v>4413000</v>
      </c>
      <c r="L79" s="124"/>
      <c r="M79" s="81">
        <v>13.4705</v>
      </c>
    </row>
    <row r="80" ht="3.75" customHeight="1"/>
    <row r="81" spans="3:13" ht="16.5" customHeight="1">
      <c r="C81" s="83" t="s">
        <v>220</v>
      </c>
      <c r="D81" s="86">
        <v>5100000</v>
      </c>
      <c r="E81" s="120">
        <v>687000</v>
      </c>
      <c r="F81" s="120"/>
      <c r="G81" s="120">
        <v>0</v>
      </c>
      <c r="H81" s="120"/>
      <c r="I81" s="86">
        <v>687000</v>
      </c>
      <c r="K81" s="120">
        <v>4413000</v>
      </c>
      <c r="L81" s="120"/>
      <c r="M81" s="86">
        <v>13.470588235294118</v>
      </c>
    </row>
    <row r="82" ht="3" customHeight="1"/>
    <row r="83" spans="2:6" ht="14.25" customHeight="1">
      <c r="B83" s="127" t="s">
        <v>221</v>
      </c>
      <c r="C83" s="127"/>
      <c r="D83" s="127"/>
      <c r="E83" s="127"/>
      <c r="F83" s="127"/>
    </row>
    <row r="84" ht="3" customHeight="1"/>
    <row r="85" spans="2:13" ht="16.5" customHeight="1">
      <c r="B85" s="84" t="s">
        <v>22</v>
      </c>
      <c r="C85" s="85" t="s">
        <v>222</v>
      </c>
      <c r="D85" s="81">
        <v>77106000</v>
      </c>
      <c r="E85" s="124">
        <v>2156300</v>
      </c>
      <c r="F85" s="124"/>
      <c r="G85" s="124">
        <v>132000</v>
      </c>
      <c r="H85" s="124"/>
      <c r="I85" s="81">
        <v>2288300</v>
      </c>
      <c r="K85" s="124">
        <v>74817700</v>
      </c>
      <c r="L85" s="124"/>
      <c r="M85" s="81">
        <v>2.9677</v>
      </c>
    </row>
    <row r="86" ht="3" customHeight="1"/>
    <row r="87" spans="2:13" ht="16.5" customHeight="1">
      <c r="B87" s="84" t="s">
        <v>23</v>
      </c>
      <c r="C87" s="85" t="s">
        <v>223</v>
      </c>
      <c r="D87" s="81">
        <v>27144000</v>
      </c>
      <c r="E87" s="124">
        <v>2401334.16</v>
      </c>
      <c r="F87" s="124"/>
      <c r="G87" s="124">
        <v>0</v>
      </c>
      <c r="H87" s="124"/>
      <c r="I87" s="81">
        <v>2401334.16</v>
      </c>
      <c r="K87" s="124">
        <v>24742665.84</v>
      </c>
      <c r="L87" s="124"/>
      <c r="M87" s="81">
        <v>8.8466</v>
      </c>
    </row>
    <row r="88" ht="3.75" customHeight="1"/>
    <row r="89" spans="3:13" ht="16.5" customHeight="1">
      <c r="C89" s="83" t="s">
        <v>224</v>
      </c>
      <c r="D89" s="86">
        <v>104250000</v>
      </c>
      <c r="E89" s="120">
        <v>4557634.16</v>
      </c>
      <c r="F89" s="120"/>
      <c r="G89" s="120">
        <v>132000</v>
      </c>
      <c r="H89" s="120"/>
      <c r="I89" s="86">
        <v>4689634.16</v>
      </c>
      <c r="K89" s="120">
        <v>99560365.84</v>
      </c>
      <c r="L89" s="120"/>
      <c r="M89" s="86">
        <v>4.4984500335731425</v>
      </c>
    </row>
    <row r="90" spans="2:6" ht="14.25" customHeight="1">
      <c r="B90" s="127" t="s">
        <v>225</v>
      </c>
      <c r="C90" s="127"/>
      <c r="D90" s="127"/>
      <c r="E90" s="127"/>
      <c r="F90" s="127"/>
    </row>
    <row r="91" ht="3" customHeight="1"/>
    <row r="92" spans="2:13" ht="16.5" customHeight="1">
      <c r="B92" s="84" t="s">
        <v>24</v>
      </c>
      <c r="C92" s="85" t="s">
        <v>226</v>
      </c>
      <c r="D92" s="81">
        <v>2350000</v>
      </c>
      <c r="E92" s="124">
        <v>4154800.01</v>
      </c>
      <c r="F92" s="124"/>
      <c r="G92" s="124">
        <v>565000</v>
      </c>
      <c r="H92" s="124"/>
      <c r="I92" s="81">
        <v>4719800.01</v>
      </c>
      <c r="K92" s="124">
        <v>-2369800.01</v>
      </c>
      <c r="L92" s="124"/>
      <c r="M92" s="81">
        <v>200.8425</v>
      </c>
    </row>
    <row r="93" ht="3" customHeight="1"/>
    <row r="94" spans="2:13" ht="16.5" customHeight="1">
      <c r="B94" s="84" t="s">
        <v>25</v>
      </c>
      <c r="C94" s="85" t="s">
        <v>227</v>
      </c>
      <c r="D94" s="81">
        <v>4500000</v>
      </c>
      <c r="E94" s="124">
        <v>0</v>
      </c>
      <c r="F94" s="124"/>
      <c r="G94" s="124">
        <v>0</v>
      </c>
      <c r="H94" s="124"/>
      <c r="I94" s="81">
        <v>0</v>
      </c>
      <c r="K94" s="124">
        <v>4500000</v>
      </c>
      <c r="L94" s="124"/>
      <c r="M94" s="81">
        <v>0</v>
      </c>
    </row>
    <row r="95" ht="3" customHeight="1"/>
    <row r="96" spans="2:13" ht="16.5" customHeight="1">
      <c r="B96" s="84" t="s">
        <v>26</v>
      </c>
      <c r="C96" s="85" t="s">
        <v>228</v>
      </c>
      <c r="D96" s="81">
        <v>3480000</v>
      </c>
      <c r="E96" s="124">
        <v>22107700</v>
      </c>
      <c r="F96" s="124"/>
      <c r="G96" s="124">
        <v>3448700</v>
      </c>
      <c r="H96" s="124"/>
      <c r="I96" s="81">
        <v>25556400</v>
      </c>
      <c r="K96" s="124">
        <v>-22076400</v>
      </c>
      <c r="L96" s="124"/>
      <c r="M96" s="81">
        <v>734.3793</v>
      </c>
    </row>
    <row r="97" ht="3.75" customHeight="1"/>
    <row r="98" spans="3:13" ht="16.5" customHeight="1">
      <c r="C98" s="83" t="s">
        <v>229</v>
      </c>
      <c r="D98" s="86">
        <v>10330000</v>
      </c>
      <c r="E98" s="120">
        <v>26262500.01</v>
      </c>
      <c r="F98" s="120"/>
      <c r="G98" s="120">
        <v>4013700</v>
      </c>
      <c r="H98" s="120"/>
      <c r="I98" s="86">
        <v>30276200.01</v>
      </c>
      <c r="K98" s="120">
        <v>-19946200.01</v>
      </c>
      <c r="L98" s="120"/>
      <c r="M98" s="86">
        <v>293.09002913843176</v>
      </c>
    </row>
    <row r="99" ht="2.25" customHeight="1"/>
    <row r="100" spans="3:13" ht="17.25" customHeight="1">
      <c r="C100" s="83" t="s">
        <v>230</v>
      </c>
      <c r="D100" s="87">
        <v>2139521000</v>
      </c>
      <c r="E100" s="123">
        <v>1265998785.83</v>
      </c>
      <c r="F100" s="123"/>
      <c r="G100" s="123">
        <v>34228664.82</v>
      </c>
      <c r="H100" s="123"/>
      <c r="I100" s="87">
        <v>1300227450.65</v>
      </c>
      <c r="K100" s="123">
        <v>839293549.35</v>
      </c>
      <c r="L100" s="123"/>
      <c r="M100" s="87">
        <v>60.771894767567126</v>
      </c>
    </row>
    <row r="101" ht="3.75" customHeight="1"/>
    <row r="102" spans="2:6" ht="16.5" customHeight="1">
      <c r="B102" s="126" t="s">
        <v>231</v>
      </c>
      <c r="C102" s="126"/>
      <c r="D102" s="126"/>
      <c r="E102" s="126"/>
      <c r="F102" s="126"/>
    </row>
    <row r="103" ht="3" customHeight="1"/>
    <row r="104" spans="2:6" ht="14.25" customHeight="1">
      <c r="B104" s="127" t="s">
        <v>183</v>
      </c>
      <c r="C104" s="127"/>
      <c r="D104" s="127"/>
      <c r="E104" s="127"/>
      <c r="F104" s="127"/>
    </row>
    <row r="105" ht="3" customHeight="1"/>
    <row r="106" spans="2:13" ht="16.5" customHeight="1">
      <c r="B106" s="84" t="s">
        <v>27</v>
      </c>
      <c r="C106" s="85" t="s">
        <v>232</v>
      </c>
      <c r="D106" s="81">
        <v>1744116000</v>
      </c>
      <c r="E106" s="124">
        <v>1390149004.42</v>
      </c>
      <c r="F106" s="124"/>
      <c r="G106" s="124">
        <v>0</v>
      </c>
      <c r="H106" s="124"/>
      <c r="I106" s="81">
        <v>1390149004.42</v>
      </c>
      <c r="K106" s="124">
        <v>353966995.58</v>
      </c>
      <c r="L106" s="124"/>
      <c r="M106" s="81">
        <v>79.705</v>
      </c>
    </row>
    <row r="107" ht="3" customHeight="1"/>
    <row r="108" spans="2:13" ht="16.5" customHeight="1">
      <c r="B108" s="84" t="s">
        <v>28</v>
      </c>
      <c r="C108" s="85" t="s">
        <v>233</v>
      </c>
      <c r="D108" s="81">
        <v>236717000</v>
      </c>
      <c r="E108" s="124">
        <v>119656000</v>
      </c>
      <c r="F108" s="124"/>
      <c r="G108" s="124">
        <v>16446000</v>
      </c>
      <c r="H108" s="124"/>
      <c r="I108" s="81">
        <v>136102000</v>
      </c>
      <c r="K108" s="124">
        <v>100615000</v>
      </c>
      <c r="L108" s="124"/>
      <c r="M108" s="81">
        <v>57.4956</v>
      </c>
    </row>
    <row r="109" ht="3.75" customHeight="1"/>
    <row r="110" spans="3:13" ht="16.5" customHeight="1">
      <c r="C110" s="83" t="s">
        <v>193</v>
      </c>
      <c r="D110" s="86">
        <v>1980833000</v>
      </c>
      <c r="E110" s="120">
        <v>1509805004.42</v>
      </c>
      <c r="F110" s="120"/>
      <c r="G110" s="120">
        <v>16446000</v>
      </c>
      <c r="H110" s="120"/>
      <c r="I110" s="86">
        <v>1526251004.42</v>
      </c>
      <c r="K110" s="120">
        <v>454581995.58</v>
      </c>
      <c r="L110" s="120"/>
      <c r="M110" s="86">
        <v>77.05096817450033</v>
      </c>
    </row>
    <row r="111" ht="3" customHeight="1"/>
    <row r="112" spans="2:6" ht="14.25" customHeight="1">
      <c r="B112" s="127" t="s">
        <v>234</v>
      </c>
      <c r="C112" s="127"/>
      <c r="D112" s="127"/>
      <c r="E112" s="127"/>
      <c r="F112" s="127"/>
    </row>
    <row r="113" ht="3" customHeight="1"/>
    <row r="114" spans="2:13" ht="16.5" customHeight="1">
      <c r="B114" s="84" t="s">
        <v>31</v>
      </c>
      <c r="C114" s="85" t="s">
        <v>235</v>
      </c>
      <c r="D114" s="81">
        <v>0</v>
      </c>
      <c r="E114" s="124">
        <v>2513200</v>
      </c>
      <c r="F114" s="124"/>
      <c r="G114" s="124">
        <v>0</v>
      </c>
      <c r="H114" s="124"/>
      <c r="I114" s="81">
        <v>2513200</v>
      </c>
      <c r="K114" s="124">
        <v>-2513200</v>
      </c>
      <c r="L114" s="124"/>
      <c r="M114" s="81">
        <v>0</v>
      </c>
    </row>
    <row r="115" ht="3.75" customHeight="1"/>
    <row r="116" spans="3:13" ht="16.5" customHeight="1">
      <c r="C116" s="83" t="s">
        <v>236</v>
      </c>
      <c r="D116" s="86">
        <v>0</v>
      </c>
      <c r="E116" s="120">
        <v>2513200</v>
      </c>
      <c r="F116" s="120"/>
      <c r="G116" s="120">
        <v>0</v>
      </c>
      <c r="H116" s="120"/>
      <c r="I116" s="86">
        <v>2513200</v>
      </c>
      <c r="K116" s="120">
        <v>-2513200</v>
      </c>
      <c r="L116" s="120"/>
      <c r="M116" s="86">
        <v>0</v>
      </c>
    </row>
    <row r="117" ht="3" customHeight="1"/>
    <row r="118" spans="2:6" ht="14.25" customHeight="1">
      <c r="B118" s="127" t="s">
        <v>202</v>
      </c>
      <c r="C118" s="127"/>
      <c r="D118" s="127"/>
      <c r="E118" s="127"/>
      <c r="F118" s="127"/>
    </row>
    <row r="119" ht="3" customHeight="1"/>
    <row r="120" spans="2:13" ht="16.5" customHeight="1">
      <c r="B120" s="84" t="s">
        <v>27</v>
      </c>
      <c r="C120" s="85" t="s">
        <v>232</v>
      </c>
      <c r="D120" s="81">
        <v>165060000</v>
      </c>
      <c r="E120" s="124">
        <v>97495000</v>
      </c>
      <c r="F120" s="124"/>
      <c r="G120" s="124">
        <v>0</v>
      </c>
      <c r="H120" s="124"/>
      <c r="I120" s="81">
        <v>97495000</v>
      </c>
      <c r="K120" s="124">
        <v>67565000</v>
      </c>
      <c r="L120" s="124"/>
      <c r="M120" s="81">
        <v>59.0664</v>
      </c>
    </row>
    <row r="121" ht="3" customHeight="1"/>
    <row r="122" spans="2:13" ht="16.5" customHeight="1">
      <c r="B122" s="84" t="s">
        <v>28</v>
      </c>
      <c r="C122" s="85" t="s">
        <v>233</v>
      </c>
      <c r="D122" s="81">
        <v>13722000</v>
      </c>
      <c r="E122" s="124">
        <v>1184000</v>
      </c>
      <c r="F122" s="124"/>
      <c r="G122" s="124">
        <v>0</v>
      </c>
      <c r="H122" s="124"/>
      <c r="I122" s="81">
        <v>1184000</v>
      </c>
      <c r="K122" s="124">
        <v>12538000</v>
      </c>
      <c r="L122" s="124"/>
      <c r="M122" s="81">
        <v>8.628400000000001</v>
      </c>
    </row>
    <row r="123" ht="3.75" customHeight="1"/>
    <row r="124" spans="3:13" ht="16.5" customHeight="1">
      <c r="C124" s="83" t="s">
        <v>208</v>
      </c>
      <c r="D124" s="86">
        <v>178782000</v>
      </c>
      <c r="E124" s="120">
        <v>98679000</v>
      </c>
      <c r="F124" s="120"/>
      <c r="G124" s="120">
        <v>0</v>
      </c>
      <c r="H124" s="120"/>
      <c r="I124" s="86">
        <v>98679000</v>
      </c>
      <c r="K124" s="120">
        <v>80103000</v>
      </c>
      <c r="L124" s="120"/>
      <c r="M124" s="86">
        <v>55.19515387455113</v>
      </c>
    </row>
    <row r="125" ht="3" customHeight="1"/>
    <row r="126" spans="2:6" ht="14.25" customHeight="1">
      <c r="B126" s="127" t="s">
        <v>237</v>
      </c>
      <c r="C126" s="127"/>
      <c r="D126" s="127"/>
      <c r="E126" s="127"/>
      <c r="F126" s="127"/>
    </row>
    <row r="127" ht="3" customHeight="1"/>
    <row r="128" spans="2:13" ht="16.5" customHeight="1">
      <c r="B128" s="84" t="s">
        <v>27</v>
      </c>
      <c r="C128" s="85" t="s">
        <v>232</v>
      </c>
      <c r="D128" s="81">
        <v>414624000</v>
      </c>
      <c r="E128" s="124">
        <v>355503000</v>
      </c>
      <c r="F128" s="124"/>
      <c r="G128" s="124">
        <v>0</v>
      </c>
      <c r="H128" s="124"/>
      <c r="I128" s="81">
        <v>355503000</v>
      </c>
      <c r="K128" s="124">
        <v>59121000</v>
      </c>
      <c r="L128" s="124"/>
      <c r="M128" s="81">
        <v>85.741</v>
      </c>
    </row>
    <row r="129" ht="3" customHeight="1"/>
    <row r="130" spans="2:13" ht="16.5" customHeight="1">
      <c r="B130" s="84" t="s">
        <v>28</v>
      </c>
      <c r="C130" s="85" t="s">
        <v>233</v>
      </c>
      <c r="D130" s="81">
        <v>13722000</v>
      </c>
      <c r="E130" s="124">
        <v>1103000</v>
      </c>
      <c r="F130" s="124"/>
      <c r="G130" s="124">
        <v>0</v>
      </c>
      <c r="H130" s="124"/>
      <c r="I130" s="81">
        <v>1103000</v>
      </c>
      <c r="K130" s="124">
        <v>12619000</v>
      </c>
      <c r="L130" s="124"/>
      <c r="M130" s="81">
        <v>8.0381</v>
      </c>
    </row>
    <row r="131" ht="3.75" customHeight="1"/>
    <row r="132" spans="3:13" ht="16.5" customHeight="1">
      <c r="C132" s="83" t="s">
        <v>238</v>
      </c>
      <c r="D132" s="86">
        <v>428346000</v>
      </c>
      <c r="E132" s="120">
        <v>356606000</v>
      </c>
      <c r="F132" s="120"/>
      <c r="G132" s="120">
        <v>0</v>
      </c>
      <c r="H132" s="120"/>
      <c r="I132" s="86">
        <v>356606000</v>
      </c>
      <c r="K132" s="120">
        <v>71740000</v>
      </c>
      <c r="L132" s="120"/>
      <c r="M132" s="86">
        <v>83.25185714352416</v>
      </c>
    </row>
    <row r="133" ht="3" customHeight="1"/>
    <row r="134" spans="2:6" ht="14.25" customHeight="1">
      <c r="B134" s="127" t="s">
        <v>239</v>
      </c>
      <c r="C134" s="127"/>
      <c r="D134" s="127"/>
      <c r="E134" s="127"/>
      <c r="F134" s="127"/>
    </row>
    <row r="135" ht="3" customHeight="1"/>
    <row r="136" spans="2:13" ht="16.5" customHeight="1">
      <c r="B136" s="84" t="s">
        <v>27</v>
      </c>
      <c r="C136" s="85" t="s">
        <v>232</v>
      </c>
      <c r="D136" s="81">
        <v>12988140000</v>
      </c>
      <c r="E136" s="124">
        <v>9484758810.62</v>
      </c>
      <c r="F136" s="124"/>
      <c r="G136" s="124">
        <v>0</v>
      </c>
      <c r="H136" s="124"/>
      <c r="I136" s="81">
        <v>9484758810.62</v>
      </c>
      <c r="K136" s="124">
        <v>3503381189.38</v>
      </c>
      <c r="L136" s="124"/>
      <c r="M136" s="81">
        <v>73.0263</v>
      </c>
    </row>
    <row r="137" ht="3" customHeight="1"/>
    <row r="138" spans="2:13" ht="16.5" customHeight="1">
      <c r="B138" s="84" t="s">
        <v>28</v>
      </c>
      <c r="C138" s="85" t="s">
        <v>233</v>
      </c>
      <c r="D138" s="81">
        <v>856095000</v>
      </c>
      <c r="E138" s="124">
        <v>181272924</v>
      </c>
      <c r="F138" s="124"/>
      <c r="G138" s="129">
        <v>0</v>
      </c>
      <c r="H138" s="129"/>
      <c r="I138" s="81">
        <v>181272924</v>
      </c>
      <c r="K138" s="124">
        <v>674822076</v>
      </c>
      <c r="L138" s="124"/>
      <c r="M138" s="81">
        <v>21.1743</v>
      </c>
    </row>
    <row r="139" spans="3:13" ht="16.5" customHeight="1">
      <c r="C139" s="83" t="s">
        <v>240</v>
      </c>
      <c r="D139" s="86">
        <v>13844235000</v>
      </c>
      <c r="E139" s="120">
        <v>9666031734.62</v>
      </c>
      <c r="F139" s="120"/>
      <c r="G139" s="120">
        <v>0</v>
      </c>
      <c r="H139" s="120"/>
      <c r="I139" s="86">
        <v>9666031734.62</v>
      </c>
      <c r="K139" s="120">
        <v>4178203265.38</v>
      </c>
      <c r="L139" s="120"/>
      <c r="M139" s="86">
        <v>69.81990506965535</v>
      </c>
    </row>
    <row r="140" ht="3" customHeight="1"/>
    <row r="141" spans="2:6" ht="14.25" customHeight="1">
      <c r="B141" s="127" t="s">
        <v>213</v>
      </c>
      <c r="C141" s="127"/>
      <c r="D141" s="127"/>
      <c r="E141" s="127"/>
      <c r="F141" s="127"/>
    </row>
    <row r="142" ht="3" customHeight="1"/>
    <row r="143" spans="2:13" ht="16.5" customHeight="1">
      <c r="B143" s="84" t="s">
        <v>27</v>
      </c>
      <c r="C143" s="85" t="s">
        <v>232</v>
      </c>
      <c r="D143" s="81">
        <v>2413410000</v>
      </c>
      <c r="E143" s="124">
        <v>1717255648</v>
      </c>
      <c r="F143" s="124"/>
      <c r="G143" s="124">
        <v>0</v>
      </c>
      <c r="H143" s="124"/>
      <c r="I143" s="81">
        <v>1717255648</v>
      </c>
      <c r="K143" s="124">
        <v>696154352</v>
      </c>
      <c r="L143" s="124"/>
      <c r="M143" s="81">
        <v>71.1547</v>
      </c>
    </row>
    <row r="144" ht="3" customHeight="1"/>
    <row r="145" spans="2:13" ht="16.5" customHeight="1">
      <c r="B145" s="84" t="s">
        <v>28</v>
      </c>
      <c r="C145" s="85" t="s">
        <v>233</v>
      </c>
      <c r="D145" s="81">
        <v>138433000</v>
      </c>
      <c r="E145" s="124">
        <v>0</v>
      </c>
      <c r="F145" s="124"/>
      <c r="G145" s="124">
        <v>0</v>
      </c>
      <c r="H145" s="124"/>
      <c r="I145" s="81">
        <v>0</v>
      </c>
      <c r="K145" s="124">
        <v>138433000</v>
      </c>
      <c r="L145" s="124"/>
      <c r="M145" s="81">
        <v>0</v>
      </c>
    </row>
    <row r="146" ht="3.75" customHeight="1"/>
    <row r="147" spans="3:13" ht="16.5" customHeight="1">
      <c r="C147" s="83" t="s">
        <v>217</v>
      </c>
      <c r="D147" s="86">
        <v>2551843000</v>
      </c>
      <c r="E147" s="120">
        <v>1717255648</v>
      </c>
      <c r="F147" s="120"/>
      <c r="G147" s="120">
        <v>0</v>
      </c>
      <c r="H147" s="120"/>
      <c r="I147" s="86">
        <v>1717255648</v>
      </c>
      <c r="K147" s="120">
        <v>834587352</v>
      </c>
      <c r="L147" s="120"/>
      <c r="M147" s="86">
        <v>67.29472181478249</v>
      </c>
    </row>
    <row r="148" ht="3" customHeight="1"/>
    <row r="149" spans="2:6" ht="14.25" customHeight="1">
      <c r="B149" s="127" t="s">
        <v>241</v>
      </c>
      <c r="C149" s="127"/>
      <c r="D149" s="127"/>
      <c r="E149" s="127"/>
      <c r="F149" s="127"/>
    </row>
    <row r="150" ht="3" customHeight="1"/>
    <row r="151" spans="2:13" ht="16.5" customHeight="1">
      <c r="B151" s="84" t="s">
        <v>27</v>
      </c>
      <c r="C151" s="85" t="s">
        <v>232</v>
      </c>
      <c r="D151" s="81">
        <v>0</v>
      </c>
      <c r="E151" s="124">
        <v>-48022000</v>
      </c>
      <c r="F151" s="124"/>
      <c r="G151" s="124">
        <v>0</v>
      </c>
      <c r="H151" s="124"/>
      <c r="I151" s="81">
        <v>-48022000</v>
      </c>
      <c r="K151" s="124">
        <v>48022000</v>
      </c>
      <c r="L151" s="124"/>
      <c r="M151" s="81">
        <v>0</v>
      </c>
    </row>
    <row r="152" ht="3.75" customHeight="1"/>
    <row r="153" spans="3:13" ht="16.5" customHeight="1">
      <c r="C153" s="83" t="s">
        <v>242</v>
      </c>
      <c r="D153" s="86">
        <v>0</v>
      </c>
      <c r="E153" s="120">
        <v>-48022000</v>
      </c>
      <c r="F153" s="120"/>
      <c r="G153" s="120">
        <v>0</v>
      </c>
      <c r="H153" s="120"/>
      <c r="I153" s="86">
        <v>-48022000</v>
      </c>
      <c r="K153" s="120">
        <v>48022000</v>
      </c>
      <c r="L153" s="120"/>
      <c r="M153" s="86">
        <v>0</v>
      </c>
    </row>
    <row r="154" ht="3" customHeight="1"/>
    <row r="155" spans="2:6" ht="14.25" customHeight="1">
      <c r="B155" s="127" t="s">
        <v>243</v>
      </c>
      <c r="C155" s="127"/>
      <c r="D155" s="127"/>
      <c r="E155" s="127"/>
      <c r="F155" s="127"/>
    </row>
    <row r="156" ht="3" customHeight="1"/>
    <row r="157" spans="2:13" ht="16.5" customHeight="1">
      <c r="B157" s="84" t="s">
        <v>27</v>
      </c>
      <c r="C157" s="85" t="s">
        <v>232</v>
      </c>
      <c r="D157" s="81">
        <v>4471140000</v>
      </c>
      <c r="E157" s="124">
        <v>3226220563</v>
      </c>
      <c r="F157" s="124"/>
      <c r="G157" s="124">
        <v>0</v>
      </c>
      <c r="H157" s="124"/>
      <c r="I157" s="81">
        <v>3226220563</v>
      </c>
      <c r="K157" s="124">
        <v>1244919437</v>
      </c>
      <c r="L157" s="124"/>
      <c r="M157" s="81">
        <v>72.1565</v>
      </c>
    </row>
    <row r="158" ht="3" customHeight="1"/>
    <row r="159" spans="2:13" ht="16.5" customHeight="1">
      <c r="B159" s="84" t="s">
        <v>28</v>
      </c>
      <c r="C159" s="85" t="s">
        <v>233</v>
      </c>
      <c r="D159" s="81">
        <v>497139000</v>
      </c>
      <c r="E159" s="124">
        <v>169274750</v>
      </c>
      <c r="F159" s="124"/>
      <c r="G159" s="124">
        <v>0</v>
      </c>
      <c r="H159" s="124"/>
      <c r="I159" s="81">
        <v>169274750</v>
      </c>
      <c r="K159" s="124">
        <v>327864250</v>
      </c>
      <c r="L159" s="124"/>
      <c r="M159" s="81">
        <v>34.0497</v>
      </c>
    </row>
    <row r="160" ht="3.75" customHeight="1"/>
    <row r="161" spans="3:13" ht="16.5" customHeight="1">
      <c r="C161" s="83" t="s">
        <v>244</v>
      </c>
      <c r="D161" s="86">
        <v>4968279000</v>
      </c>
      <c r="E161" s="120">
        <v>3395495313</v>
      </c>
      <c r="F161" s="120"/>
      <c r="G161" s="120">
        <v>0</v>
      </c>
      <c r="H161" s="120"/>
      <c r="I161" s="86">
        <v>3395495313</v>
      </c>
      <c r="K161" s="120">
        <v>1572783687</v>
      </c>
      <c r="L161" s="120"/>
      <c r="M161" s="86">
        <v>68.34349103582952</v>
      </c>
    </row>
    <row r="162" ht="3" customHeight="1"/>
    <row r="163" spans="2:6" ht="14.25" customHeight="1">
      <c r="B163" s="127" t="s">
        <v>245</v>
      </c>
      <c r="C163" s="127"/>
      <c r="D163" s="127"/>
      <c r="E163" s="127"/>
      <c r="F163" s="127"/>
    </row>
    <row r="164" ht="3" customHeight="1"/>
    <row r="165" spans="2:13" ht="16.5" customHeight="1">
      <c r="B165" s="84" t="s">
        <v>27</v>
      </c>
      <c r="C165" s="85" t="s">
        <v>232</v>
      </c>
      <c r="D165" s="81">
        <v>190560000</v>
      </c>
      <c r="E165" s="124">
        <v>135609000</v>
      </c>
      <c r="F165" s="124"/>
      <c r="G165" s="124">
        <v>0</v>
      </c>
      <c r="H165" s="124"/>
      <c r="I165" s="81">
        <v>135609000</v>
      </c>
      <c r="K165" s="124">
        <v>54951000</v>
      </c>
      <c r="L165" s="124"/>
      <c r="M165" s="81">
        <v>71.1634</v>
      </c>
    </row>
    <row r="166" ht="3" customHeight="1"/>
    <row r="167" spans="2:13" ht="16.5" customHeight="1">
      <c r="B167" s="84" t="s">
        <v>28</v>
      </c>
      <c r="C167" s="85" t="s">
        <v>233</v>
      </c>
      <c r="D167" s="81">
        <v>23281000</v>
      </c>
      <c r="E167" s="124">
        <v>1940000</v>
      </c>
      <c r="F167" s="124"/>
      <c r="G167" s="124">
        <v>0</v>
      </c>
      <c r="H167" s="124"/>
      <c r="I167" s="81">
        <v>1940000</v>
      </c>
      <c r="K167" s="124">
        <v>21341000</v>
      </c>
      <c r="L167" s="124"/>
      <c r="M167" s="81">
        <v>8.3329</v>
      </c>
    </row>
    <row r="168" ht="3.75" customHeight="1"/>
    <row r="169" spans="3:13" ht="16.5" customHeight="1">
      <c r="C169" s="83" t="s">
        <v>246</v>
      </c>
      <c r="D169" s="86">
        <v>213841000</v>
      </c>
      <c r="E169" s="120">
        <v>137549000</v>
      </c>
      <c r="F169" s="120"/>
      <c r="G169" s="120">
        <v>0</v>
      </c>
      <c r="H169" s="120"/>
      <c r="I169" s="86">
        <v>137549000</v>
      </c>
      <c r="K169" s="120">
        <v>76292000</v>
      </c>
      <c r="L169" s="120"/>
      <c r="M169" s="86">
        <v>64.32302505132319</v>
      </c>
    </row>
    <row r="170" ht="3" customHeight="1"/>
    <row r="171" spans="2:6" ht="14.25" customHeight="1">
      <c r="B171" s="127" t="s">
        <v>218</v>
      </c>
      <c r="C171" s="127"/>
      <c r="D171" s="127"/>
      <c r="E171" s="127"/>
      <c r="F171" s="127"/>
    </row>
    <row r="172" ht="3" customHeight="1"/>
    <row r="173" spans="2:13" ht="16.5" customHeight="1">
      <c r="B173" s="84" t="s">
        <v>27</v>
      </c>
      <c r="C173" s="85" t="s">
        <v>232</v>
      </c>
      <c r="D173" s="81">
        <v>139320000</v>
      </c>
      <c r="E173" s="124">
        <v>69070000</v>
      </c>
      <c r="F173" s="124"/>
      <c r="G173" s="124">
        <v>0</v>
      </c>
      <c r="H173" s="124"/>
      <c r="I173" s="81">
        <v>69070000</v>
      </c>
      <c r="K173" s="124">
        <v>70250000</v>
      </c>
      <c r="L173" s="124"/>
      <c r="M173" s="81">
        <v>49.576499999999996</v>
      </c>
    </row>
    <row r="174" ht="3" customHeight="1"/>
    <row r="175" spans="2:13" ht="16.5" customHeight="1">
      <c r="B175" s="84" t="s">
        <v>28</v>
      </c>
      <c r="C175" s="85" t="s">
        <v>233</v>
      </c>
      <c r="D175" s="81">
        <v>43589000</v>
      </c>
      <c r="E175" s="124">
        <v>3632000</v>
      </c>
      <c r="F175" s="124"/>
      <c r="G175" s="124">
        <v>0</v>
      </c>
      <c r="H175" s="124"/>
      <c r="I175" s="81">
        <v>3632000</v>
      </c>
      <c r="K175" s="124">
        <v>39957000</v>
      </c>
      <c r="L175" s="124"/>
      <c r="M175" s="81">
        <v>8.3323</v>
      </c>
    </row>
    <row r="176" ht="3.75" customHeight="1"/>
    <row r="177" spans="3:13" ht="16.5" customHeight="1">
      <c r="C177" s="83" t="s">
        <v>220</v>
      </c>
      <c r="D177" s="86">
        <v>182909000</v>
      </c>
      <c r="E177" s="120">
        <v>72702000</v>
      </c>
      <c r="F177" s="120"/>
      <c r="G177" s="120">
        <v>0</v>
      </c>
      <c r="H177" s="120"/>
      <c r="I177" s="86">
        <v>72702000</v>
      </c>
      <c r="K177" s="120">
        <v>110207000</v>
      </c>
      <c r="L177" s="120"/>
      <c r="M177" s="86">
        <v>39.747634069400625</v>
      </c>
    </row>
    <row r="178" ht="2.25" customHeight="1"/>
    <row r="179" spans="3:13" ht="17.25" customHeight="1">
      <c r="C179" s="83" t="s">
        <v>247</v>
      </c>
      <c r="D179" s="87">
        <v>24349068000</v>
      </c>
      <c r="E179" s="123">
        <v>16908614900.04</v>
      </c>
      <c r="F179" s="123"/>
      <c r="G179" s="123">
        <v>16446000</v>
      </c>
      <c r="H179" s="123"/>
      <c r="I179" s="87">
        <v>16925060900.04</v>
      </c>
      <c r="K179" s="123">
        <v>7424007099.96</v>
      </c>
      <c r="L179" s="123"/>
      <c r="M179" s="87">
        <v>69.51009747083543</v>
      </c>
    </row>
    <row r="180" ht="3.75" customHeight="1"/>
    <row r="181" spans="2:6" ht="16.5" customHeight="1">
      <c r="B181" s="126" t="s">
        <v>248</v>
      </c>
      <c r="C181" s="126"/>
      <c r="D181" s="126"/>
      <c r="E181" s="126"/>
      <c r="F181" s="126"/>
    </row>
    <row r="182" ht="3" customHeight="1"/>
    <row r="183" spans="2:6" ht="14.25" customHeight="1">
      <c r="B183" s="127" t="s">
        <v>249</v>
      </c>
      <c r="C183" s="127"/>
      <c r="D183" s="127"/>
      <c r="E183" s="127"/>
      <c r="F183" s="127"/>
    </row>
    <row r="184" ht="3" customHeight="1"/>
    <row r="185" spans="2:13" ht="16.5" customHeight="1">
      <c r="B185" s="84" t="s">
        <v>29</v>
      </c>
      <c r="C185" s="85" t="s">
        <v>30</v>
      </c>
      <c r="D185" s="81">
        <v>1194980000</v>
      </c>
      <c r="E185" s="124">
        <v>417864000</v>
      </c>
      <c r="F185" s="124"/>
      <c r="G185" s="124">
        <v>0</v>
      </c>
      <c r="H185" s="124"/>
      <c r="I185" s="81">
        <v>417864000</v>
      </c>
      <c r="K185" s="124">
        <v>777116000</v>
      </c>
      <c r="L185" s="124"/>
      <c r="M185" s="81">
        <v>34.9682</v>
      </c>
    </row>
    <row r="186" ht="3" customHeight="1"/>
    <row r="187" spans="2:13" ht="16.5" customHeight="1">
      <c r="B187" s="84" t="s">
        <v>31</v>
      </c>
      <c r="C187" s="85" t="s">
        <v>235</v>
      </c>
      <c r="D187" s="81">
        <v>55036000</v>
      </c>
      <c r="E187" s="124">
        <v>59428000</v>
      </c>
      <c r="F187" s="124"/>
      <c r="G187" s="129">
        <v>0</v>
      </c>
      <c r="H187" s="129"/>
      <c r="I187" s="81">
        <v>59428000</v>
      </c>
      <c r="K187" s="124">
        <v>-4392000</v>
      </c>
      <c r="L187" s="124"/>
      <c r="M187" s="81">
        <v>107.98020000000001</v>
      </c>
    </row>
    <row r="188" spans="3:13" ht="16.5" customHeight="1">
      <c r="C188" s="83" t="s">
        <v>250</v>
      </c>
      <c r="D188" s="86">
        <v>1250016000</v>
      </c>
      <c r="E188" s="120">
        <v>477292000</v>
      </c>
      <c r="F188" s="120"/>
      <c r="G188" s="120">
        <v>0</v>
      </c>
      <c r="H188" s="120"/>
      <c r="I188" s="86">
        <v>477292000</v>
      </c>
      <c r="K188" s="120">
        <v>772724000</v>
      </c>
      <c r="L188" s="120"/>
      <c r="M188" s="86">
        <v>38.18287125924789</v>
      </c>
    </row>
    <row r="189" ht="3" customHeight="1"/>
    <row r="190" spans="2:6" ht="14.25" customHeight="1">
      <c r="B190" s="127" t="s">
        <v>32</v>
      </c>
      <c r="C190" s="127"/>
      <c r="D190" s="127"/>
      <c r="E190" s="127"/>
      <c r="F190" s="127"/>
    </row>
    <row r="191" ht="3" customHeight="1"/>
    <row r="192" spans="2:13" ht="16.5" customHeight="1">
      <c r="B192" s="84" t="s">
        <v>33</v>
      </c>
      <c r="C192" s="85" t="s">
        <v>34</v>
      </c>
      <c r="D192" s="81">
        <v>0</v>
      </c>
      <c r="E192" s="124">
        <v>1724184000</v>
      </c>
      <c r="F192" s="124"/>
      <c r="G192" s="124">
        <v>0</v>
      </c>
      <c r="H192" s="124"/>
      <c r="I192" s="81">
        <v>1724184000</v>
      </c>
      <c r="K192" s="124">
        <v>-1724184000</v>
      </c>
      <c r="L192" s="124"/>
      <c r="M192" s="81">
        <v>0</v>
      </c>
    </row>
    <row r="193" ht="3.75" customHeight="1"/>
    <row r="194" spans="3:13" ht="16.5" customHeight="1">
      <c r="C194" s="83" t="s">
        <v>251</v>
      </c>
      <c r="D194" s="86">
        <v>0</v>
      </c>
      <c r="E194" s="120">
        <v>1724184000</v>
      </c>
      <c r="F194" s="120"/>
      <c r="G194" s="120">
        <v>0</v>
      </c>
      <c r="H194" s="120"/>
      <c r="I194" s="86">
        <v>1724184000</v>
      </c>
      <c r="K194" s="120">
        <v>-1724184000</v>
      </c>
      <c r="L194" s="120"/>
      <c r="M194" s="86">
        <v>0</v>
      </c>
    </row>
    <row r="195" ht="3" customHeight="1"/>
    <row r="196" spans="2:6" ht="14.25" customHeight="1">
      <c r="B196" s="127" t="s">
        <v>252</v>
      </c>
      <c r="C196" s="127"/>
      <c r="D196" s="127"/>
      <c r="E196" s="127"/>
      <c r="F196" s="127"/>
    </row>
    <row r="197" ht="3" customHeight="1"/>
    <row r="198" spans="2:13" ht="16.5" customHeight="1">
      <c r="B198" s="84" t="s">
        <v>31</v>
      </c>
      <c r="C198" s="85" t="s">
        <v>235</v>
      </c>
      <c r="D198" s="81">
        <v>100000000</v>
      </c>
      <c r="E198" s="124">
        <v>0</v>
      </c>
      <c r="F198" s="124"/>
      <c r="G198" s="124">
        <v>0</v>
      </c>
      <c r="H198" s="124"/>
      <c r="I198" s="81">
        <v>0</v>
      </c>
      <c r="K198" s="124">
        <v>100000000</v>
      </c>
      <c r="L198" s="124"/>
      <c r="M198" s="81">
        <v>0</v>
      </c>
    </row>
    <row r="199" ht="3.75" customHeight="1"/>
    <row r="200" spans="3:13" ht="16.5" customHeight="1">
      <c r="C200" s="83" t="s">
        <v>253</v>
      </c>
      <c r="D200" s="86">
        <v>100000000</v>
      </c>
      <c r="E200" s="120">
        <v>0</v>
      </c>
      <c r="F200" s="120"/>
      <c r="G200" s="120">
        <v>0</v>
      </c>
      <c r="H200" s="120"/>
      <c r="I200" s="86">
        <v>0</v>
      </c>
      <c r="K200" s="120">
        <v>100000000</v>
      </c>
      <c r="L200" s="120"/>
      <c r="M200" s="86">
        <v>0</v>
      </c>
    </row>
    <row r="201" ht="3" customHeight="1"/>
    <row r="202" spans="2:6" ht="14.25" customHeight="1">
      <c r="B202" s="127" t="s">
        <v>213</v>
      </c>
      <c r="C202" s="127"/>
      <c r="D202" s="127"/>
      <c r="E202" s="127"/>
      <c r="F202" s="127"/>
    </row>
    <row r="203" ht="3" customHeight="1"/>
    <row r="204" spans="2:13" ht="16.5" customHeight="1">
      <c r="B204" s="84" t="s">
        <v>31</v>
      </c>
      <c r="C204" s="85" t="s">
        <v>235</v>
      </c>
      <c r="D204" s="81">
        <v>0</v>
      </c>
      <c r="E204" s="124">
        <v>174835173</v>
      </c>
      <c r="F204" s="124"/>
      <c r="G204" s="124">
        <v>57854660</v>
      </c>
      <c r="H204" s="124"/>
      <c r="I204" s="81">
        <v>232689833</v>
      </c>
      <c r="K204" s="124">
        <v>-232689833</v>
      </c>
      <c r="L204" s="124"/>
      <c r="M204" s="81">
        <v>0</v>
      </c>
    </row>
    <row r="205" ht="3" customHeight="1"/>
    <row r="206" spans="2:13" ht="16.5" customHeight="1">
      <c r="B206" s="84" t="s">
        <v>35</v>
      </c>
      <c r="C206" s="85" t="s">
        <v>254</v>
      </c>
      <c r="D206" s="81">
        <v>837424000</v>
      </c>
      <c r="E206" s="124">
        <v>628068000</v>
      </c>
      <c r="F206" s="124"/>
      <c r="G206" s="124">
        <v>209356000</v>
      </c>
      <c r="H206" s="124"/>
      <c r="I206" s="81">
        <v>837424000</v>
      </c>
      <c r="K206" s="124">
        <v>0</v>
      </c>
      <c r="L206" s="124"/>
      <c r="M206" s="81">
        <v>100</v>
      </c>
    </row>
    <row r="207" ht="3.75" customHeight="1"/>
    <row r="208" spans="3:13" ht="16.5" customHeight="1">
      <c r="C208" s="83" t="s">
        <v>217</v>
      </c>
      <c r="D208" s="86">
        <v>837424000</v>
      </c>
      <c r="E208" s="120">
        <v>802903173</v>
      </c>
      <c r="F208" s="120"/>
      <c r="G208" s="120">
        <v>267210660</v>
      </c>
      <c r="H208" s="120"/>
      <c r="I208" s="86">
        <v>1070113833</v>
      </c>
      <c r="K208" s="120">
        <v>-232689833</v>
      </c>
      <c r="L208" s="120"/>
      <c r="M208" s="86">
        <v>127.78638216721758</v>
      </c>
    </row>
    <row r="209" ht="3" customHeight="1"/>
    <row r="210" spans="2:6" ht="14.25" customHeight="1">
      <c r="B210" s="127" t="s">
        <v>255</v>
      </c>
      <c r="C210" s="127"/>
      <c r="D210" s="127"/>
      <c r="E210" s="127"/>
      <c r="F210" s="127"/>
    </row>
    <row r="211" ht="3" customHeight="1"/>
    <row r="212" spans="2:13" ht="12.75">
      <c r="B212" s="84" t="s">
        <v>36</v>
      </c>
      <c r="C212" s="128" t="s">
        <v>256</v>
      </c>
      <c r="D212" s="81">
        <v>261704000</v>
      </c>
      <c r="E212" s="124">
        <v>0</v>
      </c>
      <c r="F212" s="124"/>
      <c r="G212" s="124">
        <v>0</v>
      </c>
      <c r="H212" s="124"/>
      <c r="I212" s="81">
        <v>0</v>
      </c>
      <c r="K212" s="124">
        <v>261704000</v>
      </c>
      <c r="L212" s="124"/>
      <c r="M212" s="81">
        <v>0</v>
      </c>
    </row>
    <row r="213" ht="12.75">
      <c r="C213" s="128"/>
    </row>
    <row r="214" ht="3.75" customHeight="1"/>
    <row r="215" spans="3:13" ht="16.5" customHeight="1">
      <c r="C215" s="83" t="s">
        <v>257</v>
      </c>
      <c r="D215" s="86">
        <v>261704000</v>
      </c>
      <c r="E215" s="120">
        <v>0</v>
      </c>
      <c r="F215" s="120"/>
      <c r="G215" s="120">
        <v>0</v>
      </c>
      <c r="H215" s="120"/>
      <c r="I215" s="86">
        <v>0</v>
      </c>
      <c r="K215" s="120">
        <v>261704000</v>
      </c>
      <c r="L215" s="120"/>
      <c r="M215" s="86">
        <v>0</v>
      </c>
    </row>
    <row r="216" ht="3" customHeight="1"/>
    <row r="217" spans="2:6" ht="14.25" customHeight="1">
      <c r="B217" s="127" t="s">
        <v>245</v>
      </c>
      <c r="C217" s="127"/>
      <c r="D217" s="127"/>
      <c r="E217" s="127"/>
      <c r="F217" s="127"/>
    </row>
    <row r="218" ht="3" customHeight="1"/>
    <row r="219" spans="2:13" ht="12.75">
      <c r="B219" s="84" t="s">
        <v>37</v>
      </c>
      <c r="C219" s="128" t="s">
        <v>258</v>
      </c>
      <c r="D219" s="81">
        <v>546795623.9</v>
      </c>
      <c r="E219" s="124">
        <v>673803738.61</v>
      </c>
      <c r="F219" s="124"/>
      <c r="G219" s="124">
        <v>20000000</v>
      </c>
      <c r="H219" s="124"/>
      <c r="I219" s="81">
        <v>693803738.61</v>
      </c>
      <c r="K219" s="124">
        <v>-147008114.71</v>
      </c>
      <c r="L219" s="124"/>
      <c r="M219" s="81">
        <v>126.8853</v>
      </c>
    </row>
    <row r="220" ht="12.75">
      <c r="C220" s="128"/>
    </row>
    <row r="221" ht="3.75" customHeight="1"/>
    <row r="222" spans="3:13" ht="16.5" customHeight="1">
      <c r="C222" s="83" t="s">
        <v>246</v>
      </c>
      <c r="D222" s="86">
        <v>546795623.9</v>
      </c>
      <c r="E222" s="120">
        <v>673803738.61</v>
      </c>
      <c r="F222" s="120"/>
      <c r="G222" s="120">
        <v>20000000</v>
      </c>
      <c r="H222" s="120"/>
      <c r="I222" s="86">
        <v>693803738.61</v>
      </c>
      <c r="K222" s="120">
        <v>-147008114.71</v>
      </c>
      <c r="L222" s="120"/>
      <c r="M222" s="86">
        <v>126.88538610851893</v>
      </c>
    </row>
    <row r="223" ht="3" customHeight="1"/>
    <row r="224" spans="2:6" ht="14.25" customHeight="1">
      <c r="B224" s="127" t="s">
        <v>259</v>
      </c>
      <c r="C224" s="127"/>
      <c r="D224" s="127"/>
      <c r="E224" s="127"/>
      <c r="F224" s="127"/>
    </row>
    <row r="225" ht="3" customHeight="1"/>
    <row r="226" spans="2:13" ht="16.5" customHeight="1">
      <c r="B226" s="84" t="s">
        <v>38</v>
      </c>
      <c r="C226" s="85" t="s">
        <v>260</v>
      </c>
      <c r="D226" s="81">
        <v>2161370000</v>
      </c>
      <c r="E226" s="124">
        <v>1370742635.92</v>
      </c>
      <c r="F226" s="124"/>
      <c r="G226" s="124">
        <v>0</v>
      </c>
      <c r="H226" s="124"/>
      <c r="I226" s="81">
        <v>1370742635.92</v>
      </c>
      <c r="K226" s="124">
        <v>790627364.08</v>
      </c>
      <c r="L226" s="124"/>
      <c r="M226" s="81">
        <v>63.42</v>
      </c>
    </row>
    <row r="227" ht="3.75" customHeight="1"/>
    <row r="228" spans="3:13" ht="16.5" customHeight="1">
      <c r="C228" s="83" t="s">
        <v>261</v>
      </c>
      <c r="D228" s="86">
        <v>2161370000</v>
      </c>
      <c r="E228" s="120">
        <v>1370742635.92</v>
      </c>
      <c r="F228" s="120"/>
      <c r="G228" s="120">
        <v>0</v>
      </c>
      <c r="H228" s="120"/>
      <c r="I228" s="86">
        <v>1370742635.92</v>
      </c>
      <c r="K228" s="120">
        <v>790627364.08</v>
      </c>
      <c r="L228" s="120"/>
      <c r="M228" s="86">
        <v>63.42008244400542</v>
      </c>
    </row>
    <row r="229" ht="2.25" customHeight="1"/>
    <row r="230" spans="3:13" ht="17.25" customHeight="1">
      <c r="C230" s="83" t="s">
        <v>262</v>
      </c>
      <c r="D230" s="87">
        <v>5157309623.9</v>
      </c>
      <c r="E230" s="123">
        <v>5048925547.53</v>
      </c>
      <c r="F230" s="123"/>
      <c r="G230" s="123">
        <v>287210660</v>
      </c>
      <c r="H230" s="123"/>
      <c r="I230" s="87">
        <v>5336136207.53</v>
      </c>
      <c r="K230" s="123">
        <v>-178826583.63</v>
      </c>
      <c r="L230" s="123"/>
      <c r="M230" s="87">
        <v>103.46743935639005</v>
      </c>
    </row>
    <row r="231" ht="2.25" customHeight="1"/>
    <row r="232" spans="3:13" ht="12" customHeight="1">
      <c r="C232" s="83" t="s">
        <v>263</v>
      </c>
      <c r="D232" s="87">
        <v>31645898623.9</v>
      </c>
      <c r="E232" s="123">
        <v>23223539233.4</v>
      </c>
      <c r="F232" s="123"/>
      <c r="G232" s="123">
        <v>337885324.82</v>
      </c>
      <c r="H232" s="123"/>
      <c r="I232" s="87">
        <v>23561424558.22</v>
      </c>
      <c r="K232" s="123">
        <v>8084474065.68</v>
      </c>
      <c r="L232" s="123"/>
      <c r="M232" s="87">
        <v>74.45332754882067</v>
      </c>
    </row>
    <row r="233" ht="8.25" customHeight="1"/>
    <row r="234" ht="6" customHeight="1"/>
    <row r="235" spans="2:6" ht="13.5" customHeight="1">
      <c r="B235" s="125" t="s">
        <v>264</v>
      </c>
      <c r="C235" s="125"/>
      <c r="D235" s="125"/>
      <c r="E235" s="125"/>
      <c r="F235" s="125"/>
    </row>
    <row r="236" ht="3.75" customHeight="1"/>
    <row r="237" spans="2:6" ht="16.5" customHeight="1">
      <c r="B237" s="126" t="s">
        <v>248</v>
      </c>
      <c r="C237" s="126"/>
      <c r="D237" s="126"/>
      <c r="E237" s="126"/>
      <c r="F237" s="126"/>
    </row>
    <row r="238" spans="2:6" ht="14.25" customHeight="1">
      <c r="B238" s="127" t="s">
        <v>32</v>
      </c>
      <c r="C238" s="127"/>
      <c r="D238" s="127"/>
      <c r="E238" s="127"/>
      <c r="F238" s="127"/>
    </row>
    <row r="239" ht="3" customHeight="1"/>
    <row r="240" spans="2:13" ht="16.5" customHeight="1">
      <c r="B240" s="84" t="s">
        <v>33</v>
      </c>
      <c r="C240" s="85" t="s">
        <v>34</v>
      </c>
      <c r="D240" s="81">
        <v>0</v>
      </c>
      <c r="E240" s="124">
        <v>318195000</v>
      </c>
      <c r="F240" s="124"/>
      <c r="G240" s="124">
        <v>0</v>
      </c>
      <c r="H240" s="124"/>
      <c r="I240" s="81">
        <v>318195000</v>
      </c>
      <c r="K240" s="124">
        <v>-318195000</v>
      </c>
      <c r="L240" s="124"/>
      <c r="M240" s="81">
        <v>0</v>
      </c>
    </row>
    <row r="241" ht="3.75" customHeight="1"/>
    <row r="242" spans="3:13" ht="16.5" customHeight="1">
      <c r="C242" s="83" t="s">
        <v>251</v>
      </c>
      <c r="D242" s="86">
        <v>0</v>
      </c>
      <c r="E242" s="120">
        <v>318195000</v>
      </c>
      <c r="F242" s="120"/>
      <c r="G242" s="120">
        <v>0</v>
      </c>
      <c r="H242" s="120"/>
      <c r="I242" s="86">
        <v>318195000</v>
      </c>
      <c r="K242" s="120">
        <v>-318195000</v>
      </c>
      <c r="L242" s="120"/>
      <c r="M242" s="86">
        <v>0</v>
      </c>
    </row>
    <row r="243" ht="2.25" customHeight="1"/>
    <row r="244" spans="3:13" ht="17.25" customHeight="1">
      <c r="C244" s="83" t="s">
        <v>262</v>
      </c>
      <c r="D244" s="87">
        <v>0</v>
      </c>
      <c r="E244" s="123">
        <v>318195000</v>
      </c>
      <c r="F244" s="123"/>
      <c r="G244" s="123">
        <v>0</v>
      </c>
      <c r="H244" s="123"/>
      <c r="I244" s="87">
        <v>318195000</v>
      </c>
      <c r="K244" s="123">
        <v>-318195000</v>
      </c>
      <c r="L244" s="123"/>
      <c r="M244" s="87">
        <v>0</v>
      </c>
    </row>
    <row r="245" ht="2.25" customHeight="1"/>
    <row r="246" spans="3:13" ht="12" customHeight="1">
      <c r="C246" s="83" t="s">
        <v>265</v>
      </c>
      <c r="D246" s="87">
        <v>0</v>
      </c>
      <c r="E246" s="123">
        <v>318195000</v>
      </c>
      <c r="F246" s="123"/>
      <c r="G246" s="123">
        <v>0</v>
      </c>
      <c r="H246" s="123"/>
      <c r="I246" s="87">
        <v>318195000</v>
      </c>
      <c r="K246" s="123">
        <v>-318195000</v>
      </c>
      <c r="L246" s="123"/>
      <c r="M246" s="87">
        <v>0</v>
      </c>
    </row>
    <row r="247" ht="8.25" customHeight="1"/>
    <row r="248" ht="8.25" customHeight="1"/>
    <row r="249" spans="3:13" ht="16.5" customHeight="1">
      <c r="C249" s="83" t="s">
        <v>266</v>
      </c>
      <c r="D249" s="86">
        <v>31645898623.9</v>
      </c>
      <c r="E249" s="120">
        <v>23541734233.4</v>
      </c>
      <c r="F249" s="120"/>
      <c r="G249" s="120">
        <v>337885324.82</v>
      </c>
      <c r="H249" s="120"/>
      <c r="I249" s="86">
        <v>23879619558.22</v>
      </c>
      <c r="K249" s="120">
        <v>7766279065.68</v>
      </c>
      <c r="L249" s="120"/>
      <c r="M249" s="86">
        <v>75.45881329527279</v>
      </c>
    </row>
    <row r="250" ht="330.75" customHeight="1"/>
    <row r="251" ht="7.5" customHeight="1"/>
    <row r="252" spans="10:13" ht="18" customHeight="1">
      <c r="J252" s="121" t="s">
        <v>267</v>
      </c>
      <c r="K252" s="121"/>
      <c r="L252" s="121"/>
      <c r="M252" s="121"/>
    </row>
    <row r="253" spans="10:13" ht="17.25" customHeight="1">
      <c r="J253" s="122" t="s">
        <v>268</v>
      </c>
      <c r="K253" s="122"/>
      <c r="L253" s="122"/>
      <c r="M253" s="122"/>
    </row>
  </sheetData>
  <sheetProtection/>
  <mergeCells count="319">
    <mergeCell ref="B2:M2"/>
    <mergeCell ref="B3:M3"/>
    <mergeCell ref="B4:M4"/>
    <mergeCell ref="B6:M6"/>
    <mergeCell ref="B7:M7"/>
    <mergeCell ref="B9:M10"/>
    <mergeCell ref="L11:M11"/>
    <mergeCell ref="E14:F15"/>
    <mergeCell ref="G14:H15"/>
    <mergeCell ref="I14:I15"/>
    <mergeCell ref="K14:L14"/>
    <mergeCell ref="M14:M15"/>
    <mergeCell ref="B19:F19"/>
    <mergeCell ref="B21:F21"/>
    <mergeCell ref="E22:F22"/>
    <mergeCell ref="G22:H22"/>
    <mergeCell ref="K22:L22"/>
    <mergeCell ref="E23:F23"/>
    <mergeCell ref="G23:H23"/>
    <mergeCell ref="K23:L23"/>
    <mergeCell ref="E24:F24"/>
    <mergeCell ref="G24:H24"/>
    <mergeCell ref="K24:L24"/>
    <mergeCell ref="E25:F25"/>
    <mergeCell ref="G25:H25"/>
    <mergeCell ref="K25:L25"/>
    <mergeCell ref="C26:C27"/>
    <mergeCell ref="E26:F26"/>
    <mergeCell ref="G26:H26"/>
    <mergeCell ref="K26:L26"/>
    <mergeCell ref="E28:F28"/>
    <mergeCell ref="G28:H28"/>
    <mergeCell ref="K28:L28"/>
    <mergeCell ref="C29:C30"/>
    <mergeCell ref="E29:F29"/>
    <mergeCell ref="G29:H29"/>
    <mergeCell ref="K29:L29"/>
    <mergeCell ref="E31:F31"/>
    <mergeCell ref="G31:H31"/>
    <mergeCell ref="K31:L31"/>
    <mergeCell ref="E32:F32"/>
    <mergeCell ref="G32:H32"/>
    <mergeCell ref="K32:L32"/>
    <mergeCell ref="E33:F33"/>
    <mergeCell ref="G33:H33"/>
    <mergeCell ref="K33:L33"/>
    <mergeCell ref="B34:F34"/>
    <mergeCell ref="E36:F36"/>
    <mergeCell ref="G36:H36"/>
    <mergeCell ref="K36:L36"/>
    <mergeCell ref="E38:F38"/>
    <mergeCell ref="G38:H38"/>
    <mergeCell ref="K38:L38"/>
    <mergeCell ref="E40:F40"/>
    <mergeCell ref="G40:H40"/>
    <mergeCell ref="K40:L40"/>
    <mergeCell ref="E41:F41"/>
    <mergeCell ref="G41:H41"/>
    <mergeCell ref="K41:L41"/>
    <mergeCell ref="E43:F43"/>
    <mergeCell ref="G43:H43"/>
    <mergeCell ref="K43:L43"/>
    <mergeCell ref="E45:F45"/>
    <mergeCell ref="G45:H45"/>
    <mergeCell ref="K45:L45"/>
    <mergeCell ref="E47:F47"/>
    <mergeCell ref="G47:H47"/>
    <mergeCell ref="K47:L47"/>
    <mergeCell ref="B49:F49"/>
    <mergeCell ref="E51:F51"/>
    <mergeCell ref="G51:H51"/>
    <mergeCell ref="K51:L51"/>
    <mergeCell ref="E53:F53"/>
    <mergeCell ref="G53:H53"/>
    <mergeCell ref="K53:L53"/>
    <mergeCell ref="E55:F55"/>
    <mergeCell ref="G55:H55"/>
    <mergeCell ref="K55:L55"/>
    <mergeCell ref="E57:F57"/>
    <mergeCell ref="G57:H57"/>
    <mergeCell ref="K57:L57"/>
    <mergeCell ref="E59:F59"/>
    <mergeCell ref="G59:H59"/>
    <mergeCell ref="K59:L59"/>
    <mergeCell ref="B61:F61"/>
    <mergeCell ref="E63:F63"/>
    <mergeCell ref="G63:H63"/>
    <mergeCell ref="K63:L63"/>
    <mergeCell ref="E65:F65"/>
    <mergeCell ref="G65:H65"/>
    <mergeCell ref="K65:L65"/>
    <mergeCell ref="E67:F67"/>
    <mergeCell ref="G67:H67"/>
    <mergeCell ref="K67:L67"/>
    <mergeCell ref="B69:F69"/>
    <mergeCell ref="E71:F71"/>
    <mergeCell ref="G71:H71"/>
    <mergeCell ref="K71:L71"/>
    <mergeCell ref="E73:F73"/>
    <mergeCell ref="G73:H73"/>
    <mergeCell ref="K73:L73"/>
    <mergeCell ref="E75:F75"/>
    <mergeCell ref="G75:H75"/>
    <mergeCell ref="K75:L75"/>
    <mergeCell ref="B77:F77"/>
    <mergeCell ref="E79:F79"/>
    <mergeCell ref="G79:H79"/>
    <mergeCell ref="K79:L79"/>
    <mergeCell ref="E81:F81"/>
    <mergeCell ref="G81:H81"/>
    <mergeCell ref="K81:L81"/>
    <mergeCell ref="B83:F83"/>
    <mergeCell ref="E85:F85"/>
    <mergeCell ref="G85:H85"/>
    <mergeCell ref="K85:L85"/>
    <mergeCell ref="E87:F87"/>
    <mergeCell ref="G87:H87"/>
    <mergeCell ref="K87:L87"/>
    <mergeCell ref="E89:F89"/>
    <mergeCell ref="G89:H89"/>
    <mergeCell ref="K89:L89"/>
    <mergeCell ref="B90:F90"/>
    <mergeCell ref="E92:F92"/>
    <mergeCell ref="G92:H92"/>
    <mergeCell ref="K92:L92"/>
    <mergeCell ref="E94:F94"/>
    <mergeCell ref="G94:H94"/>
    <mergeCell ref="K94:L94"/>
    <mergeCell ref="E96:F96"/>
    <mergeCell ref="G96:H96"/>
    <mergeCell ref="K96:L96"/>
    <mergeCell ref="E98:F98"/>
    <mergeCell ref="G98:H98"/>
    <mergeCell ref="K98:L98"/>
    <mergeCell ref="E100:F100"/>
    <mergeCell ref="G100:H100"/>
    <mergeCell ref="K100:L100"/>
    <mergeCell ref="B102:F102"/>
    <mergeCell ref="B104:F104"/>
    <mergeCell ref="E106:F106"/>
    <mergeCell ref="G106:H106"/>
    <mergeCell ref="K106:L106"/>
    <mergeCell ref="E108:F108"/>
    <mergeCell ref="G108:H108"/>
    <mergeCell ref="K108:L108"/>
    <mergeCell ref="E110:F110"/>
    <mergeCell ref="G110:H110"/>
    <mergeCell ref="K110:L110"/>
    <mergeCell ref="B112:F112"/>
    <mergeCell ref="E114:F114"/>
    <mergeCell ref="G114:H114"/>
    <mergeCell ref="K114:L114"/>
    <mergeCell ref="E116:F116"/>
    <mergeCell ref="G116:H116"/>
    <mergeCell ref="K116:L116"/>
    <mergeCell ref="B118:F118"/>
    <mergeCell ref="E120:F120"/>
    <mergeCell ref="G120:H120"/>
    <mergeCell ref="K120:L120"/>
    <mergeCell ref="E122:F122"/>
    <mergeCell ref="G122:H122"/>
    <mergeCell ref="K122:L122"/>
    <mergeCell ref="E124:F124"/>
    <mergeCell ref="G124:H124"/>
    <mergeCell ref="K124:L124"/>
    <mergeCell ref="B126:F126"/>
    <mergeCell ref="E128:F128"/>
    <mergeCell ref="G128:H128"/>
    <mergeCell ref="K128:L128"/>
    <mergeCell ref="E130:F130"/>
    <mergeCell ref="G130:H130"/>
    <mergeCell ref="K130:L130"/>
    <mergeCell ref="E132:F132"/>
    <mergeCell ref="G132:H132"/>
    <mergeCell ref="K132:L132"/>
    <mergeCell ref="B134:F134"/>
    <mergeCell ref="E136:F136"/>
    <mergeCell ref="G136:H136"/>
    <mergeCell ref="K136:L136"/>
    <mergeCell ref="E138:F138"/>
    <mergeCell ref="G138:H138"/>
    <mergeCell ref="K138:L138"/>
    <mergeCell ref="E139:F139"/>
    <mergeCell ref="G139:H139"/>
    <mergeCell ref="K139:L139"/>
    <mergeCell ref="B141:F141"/>
    <mergeCell ref="E143:F143"/>
    <mergeCell ref="G143:H143"/>
    <mergeCell ref="K143:L143"/>
    <mergeCell ref="E145:F145"/>
    <mergeCell ref="G145:H145"/>
    <mergeCell ref="K145:L145"/>
    <mergeCell ref="E147:F147"/>
    <mergeCell ref="G147:H147"/>
    <mergeCell ref="K147:L147"/>
    <mergeCell ref="B149:F149"/>
    <mergeCell ref="E151:F151"/>
    <mergeCell ref="G151:H151"/>
    <mergeCell ref="K151:L151"/>
    <mergeCell ref="E153:F153"/>
    <mergeCell ref="G153:H153"/>
    <mergeCell ref="K153:L153"/>
    <mergeCell ref="B155:F155"/>
    <mergeCell ref="E157:F157"/>
    <mergeCell ref="G157:H157"/>
    <mergeCell ref="K157:L157"/>
    <mergeCell ref="E159:F159"/>
    <mergeCell ref="G159:H159"/>
    <mergeCell ref="K159:L159"/>
    <mergeCell ref="E161:F161"/>
    <mergeCell ref="G161:H161"/>
    <mergeCell ref="K161:L161"/>
    <mergeCell ref="B163:F163"/>
    <mergeCell ref="E165:F165"/>
    <mergeCell ref="G165:H165"/>
    <mergeCell ref="K165:L165"/>
    <mergeCell ref="E167:F167"/>
    <mergeCell ref="G167:H167"/>
    <mergeCell ref="K167:L167"/>
    <mergeCell ref="E169:F169"/>
    <mergeCell ref="G169:H169"/>
    <mergeCell ref="K169:L169"/>
    <mergeCell ref="B171:F171"/>
    <mergeCell ref="E173:F173"/>
    <mergeCell ref="G173:H173"/>
    <mergeCell ref="K173:L173"/>
    <mergeCell ref="E175:F175"/>
    <mergeCell ref="G175:H175"/>
    <mergeCell ref="K175:L175"/>
    <mergeCell ref="E177:F177"/>
    <mergeCell ref="G177:H177"/>
    <mergeCell ref="K177:L177"/>
    <mergeCell ref="E179:F179"/>
    <mergeCell ref="G179:H179"/>
    <mergeCell ref="K179:L179"/>
    <mergeCell ref="B181:F181"/>
    <mergeCell ref="B183:F183"/>
    <mergeCell ref="E185:F185"/>
    <mergeCell ref="G185:H185"/>
    <mergeCell ref="K185:L185"/>
    <mergeCell ref="E187:F187"/>
    <mergeCell ref="G187:H187"/>
    <mergeCell ref="K187:L187"/>
    <mergeCell ref="E188:F188"/>
    <mergeCell ref="G188:H188"/>
    <mergeCell ref="K188:L188"/>
    <mergeCell ref="B190:F190"/>
    <mergeCell ref="E192:F192"/>
    <mergeCell ref="G192:H192"/>
    <mergeCell ref="K192:L192"/>
    <mergeCell ref="E194:F194"/>
    <mergeCell ref="G194:H194"/>
    <mergeCell ref="K194:L194"/>
    <mergeCell ref="B196:F196"/>
    <mergeCell ref="E198:F198"/>
    <mergeCell ref="G198:H198"/>
    <mergeCell ref="K198:L198"/>
    <mergeCell ref="E200:F200"/>
    <mergeCell ref="G200:H200"/>
    <mergeCell ref="K200:L200"/>
    <mergeCell ref="B202:F202"/>
    <mergeCell ref="E204:F204"/>
    <mergeCell ref="G204:H204"/>
    <mergeCell ref="K204:L204"/>
    <mergeCell ref="E206:F206"/>
    <mergeCell ref="G206:H206"/>
    <mergeCell ref="K206:L206"/>
    <mergeCell ref="E208:F208"/>
    <mergeCell ref="G208:H208"/>
    <mergeCell ref="K208:L208"/>
    <mergeCell ref="B210:F210"/>
    <mergeCell ref="C212:C213"/>
    <mergeCell ref="E212:F212"/>
    <mergeCell ref="G212:H212"/>
    <mergeCell ref="K212:L212"/>
    <mergeCell ref="E215:F215"/>
    <mergeCell ref="G215:H215"/>
    <mergeCell ref="K215:L215"/>
    <mergeCell ref="B217:F217"/>
    <mergeCell ref="C219:C220"/>
    <mergeCell ref="E219:F219"/>
    <mergeCell ref="G219:H219"/>
    <mergeCell ref="K219:L219"/>
    <mergeCell ref="E222:F222"/>
    <mergeCell ref="G222:H222"/>
    <mergeCell ref="K222:L222"/>
    <mergeCell ref="B224:F224"/>
    <mergeCell ref="E226:F226"/>
    <mergeCell ref="G226:H226"/>
    <mergeCell ref="K226:L226"/>
    <mergeCell ref="E228:F228"/>
    <mergeCell ref="G228:H228"/>
    <mergeCell ref="K228:L228"/>
    <mergeCell ref="E230:F230"/>
    <mergeCell ref="G230:H230"/>
    <mergeCell ref="K230:L230"/>
    <mergeCell ref="E232:F232"/>
    <mergeCell ref="G232:H232"/>
    <mergeCell ref="K232:L232"/>
    <mergeCell ref="B235:F235"/>
    <mergeCell ref="B237:F237"/>
    <mergeCell ref="B238:F238"/>
    <mergeCell ref="K246:L246"/>
    <mergeCell ref="E240:F240"/>
    <mergeCell ref="G240:H240"/>
    <mergeCell ref="K240:L240"/>
    <mergeCell ref="E242:F242"/>
    <mergeCell ref="G242:H242"/>
    <mergeCell ref="K242:L242"/>
    <mergeCell ref="E249:F249"/>
    <mergeCell ref="G249:H249"/>
    <mergeCell ref="K249:L249"/>
    <mergeCell ref="J252:M252"/>
    <mergeCell ref="J253:M253"/>
    <mergeCell ref="E244:F244"/>
    <mergeCell ref="G244:H244"/>
    <mergeCell ref="K244:L244"/>
    <mergeCell ref="E246:F246"/>
    <mergeCell ref="G246:H24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2"/>
  <sheetViews>
    <sheetView showGridLines="0" zoomScalePageLayoutView="0" workbookViewId="0" topLeftCell="A107">
      <selection activeCell="E123" sqref="E123"/>
    </sheetView>
  </sheetViews>
  <sheetFormatPr defaultColWidth="6.8515625" defaultRowHeight="12.75"/>
  <cols>
    <col min="1" max="1" width="7.8515625" style="0" customWidth="1"/>
    <col min="2" max="2" width="45.140625" style="0" customWidth="1"/>
    <col min="3" max="3" width="17.28125" style="0" customWidth="1"/>
    <col min="4" max="4" width="15.8515625" style="0" customWidth="1"/>
    <col min="5" max="5" width="15.28125" style="0" customWidth="1"/>
    <col min="6" max="6" width="16.57421875" style="0" bestFit="1" customWidth="1"/>
    <col min="7" max="7" width="17.57421875" style="0" bestFit="1" customWidth="1"/>
    <col min="8" max="8" width="8.00390625" style="0" customWidth="1"/>
    <col min="9" max="9" width="15.140625" style="0" bestFit="1" customWidth="1"/>
    <col min="10" max="10" width="13.140625" style="24" bestFit="1" customWidth="1"/>
  </cols>
  <sheetData>
    <row r="2" spans="1:8" ht="15" customHeight="1">
      <c r="A2" s="110" t="s">
        <v>39</v>
      </c>
      <c r="B2" s="110"/>
      <c r="C2" s="110"/>
      <c r="D2" s="110"/>
      <c r="E2" s="110"/>
      <c r="F2" s="110"/>
      <c r="G2" s="110"/>
      <c r="H2" s="110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4" ht="12.75"/>
    <row r="5" spans="1:8" ht="18">
      <c r="A5" s="111" t="s">
        <v>127</v>
      </c>
      <c r="B5" s="111"/>
      <c r="C5" s="111"/>
      <c r="D5" s="111"/>
      <c r="E5" s="111"/>
      <c r="F5" s="111"/>
      <c r="G5" s="111"/>
      <c r="H5" s="111"/>
    </row>
    <row r="6" ht="12.75"/>
    <row r="7" ht="12.75" customHeight="1">
      <c r="B7" s="9"/>
    </row>
    <row r="8" spans="1:8" ht="20.25" customHeight="1">
      <c r="A8" s="109" t="s">
        <v>41</v>
      </c>
      <c r="B8" s="109"/>
      <c r="C8" s="109"/>
      <c r="D8" s="109"/>
      <c r="E8" s="109"/>
      <c r="F8" s="109"/>
      <c r="G8" s="109"/>
      <c r="H8" s="109"/>
    </row>
    <row r="9" spans="1:8" ht="12.75" customHeight="1">
      <c r="A9" s="109" t="s">
        <v>42</v>
      </c>
      <c r="B9" s="109"/>
      <c r="C9" s="109"/>
      <c r="D9" s="109"/>
      <c r="E9" s="109"/>
      <c r="F9" s="109"/>
      <c r="G9" s="109"/>
      <c r="H9" s="109"/>
    </row>
    <row r="10" spans="7:8" ht="12.75" customHeight="1">
      <c r="G10" s="102" t="s">
        <v>43</v>
      </c>
      <c r="H10" s="102"/>
    </row>
    <row r="11" spans="1:10" s="18" customFormat="1" ht="23.25" customHeight="1">
      <c r="A11" s="20" t="s">
        <v>125</v>
      </c>
      <c r="B11" s="21" t="s">
        <v>126</v>
      </c>
      <c r="C11" s="22" t="s">
        <v>44</v>
      </c>
      <c r="D11" s="23" t="s">
        <v>128</v>
      </c>
      <c r="E11" s="23" t="s">
        <v>129</v>
      </c>
      <c r="F11" s="23" t="s">
        <v>130</v>
      </c>
      <c r="G11" s="21" t="s">
        <v>47</v>
      </c>
      <c r="H11" s="23" t="s">
        <v>48</v>
      </c>
      <c r="J11" s="25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04" t="s">
        <v>122</v>
      </c>
      <c r="B13" s="105"/>
      <c r="C13" s="105"/>
      <c r="D13" s="105"/>
      <c r="E13" s="105"/>
      <c r="F13" s="105"/>
      <c r="G13" s="105"/>
      <c r="H13" s="106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 customHeight="1">
      <c r="A15" s="100" t="s">
        <v>104</v>
      </c>
      <c r="B15" s="103"/>
      <c r="C15" s="103"/>
      <c r="D15" s="103"/>
      <c r="E15" s="103"/>
      <c r="F15" s="103"/>
      <c r="G15" s="103"/>
      <c r="H15" s="10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 customHeight="1">
      <c r="A17" s="2" t="s">
        <v>0</v>
      </c>
      <c r="B17" s="10" t="s">
        <v>49</v>
      </c>
      <c r="C17" s="11">
        <v>49984000</v>
      </c>
      <c r="D17" s="3">
        <v>4809042.15</v>
      </c>
      <c r="E17" s="3">
        <v>1718467.4</v>
      </c>
      <c r="F17" s="11">
        <f>D17+E17</f>
        <v>6527509.550000001</v>
      </c>
      <c r="G17" s="11">
        <f>C17-F17</f>
        <v>43456490.45</v>
      </c>
      <c r="H17" s="4">
        <f>F17/C17*100</f>
        <v>13.059198043373883</v>
      </c>
    </row>
    <row r="18" spans="1:8" ht="12.75" customHeight="1">
      <c r="A18" s="2" t="s">
        <v>1</v>
      </c>
      <c r="B18" s="10" t="s">
        <v>50</v>
      </c>
      <c r="C18" s="11">
        <v>4700000</v>
      </c>
      <c r="D18" s="3">
        <v>3890000</v>
      </c>
      <c r="E18" s="3">
        <v>0</v>
      </c>
      <c r="F18" s="11">
        <f aca="true" t="shared" si="0" ref="F18:F25">D18+E18</f>
        <v>3890000</v>
      </c>
      <c r="G18" s="11">
        <f aca="true" t="shared" si="1" ref="G18:G25">C18-F18</f>
        <v>810000</v>
      </c>
      <c r="H18" s="4">
        <f aca="true" t="shared" si="2" ref="H18:H26">F18/C18*100</f>
        <v>82.76595744680851</v>
      </c>
    </row>
    <row r="19" spans="1:8" ht="12.75" customHeight="1">
      <c r="A19" s="2" t="s">
        <v>2</v>
      </c>
      <c r="B19" s="10" t="s">
        <v>51</v>
      </c>
      <c r="C19" s="11">
        <v>10500000</v>
      </c>
      <c r="D19" s="3">
        <v>0</v>
      </c>
      <c r="E19" s="3">
        <v>500000</v>
      </c>
      <c r="F19" s="11">
        <f t="shared" si="0"/>
        <v>500000</v>
      </c>
      <c r="G19" s="11">
        <f t="shared" si="1"/>
        <v>10000000</v>
      </c>
      <c r="H19" s="4">
        <f t="shared" si="2"/>
        <v>4.761904761904762</v>
      </c>
    </row>
    <row r="20" spans="1:8" ht="12.75" customHeight="1">
      <c r="A20" s="2" t="s">
        <v>3</v>
      </c>
      <c r="B20" s="10" t="s">
        <v>52</v>
      </c>
      <c r="C20" s="11">
        <v>359122800</v>
      </c>
      <c r="D20" s="3">
        <v>1383500</v>
      </c>
      <c r="E20" s="3">
        <v>5664106.97</v>
      </c>
      <c r="F20" s="11">
        <f t="shared" si="0"/>
        <v>7047606.97</v>
      </c>
      <c r="G20" s="11">
        <f t="shared" si="1"/>
        <v>352075193.03</v>
      </c>
      <c r="H20" s="4">
        <f t="shared" si="2"/>
        <v>1.9624504403507659</v>
      </c>
    </row>
    <row r="21" spans="1:8" ht="12.75" customHeight="1">
      <c r="A21" s="2" t="s">
        <v>4</v>
      </c>
      <c r="B21" s="10" t="s">
        <v>53</v>
      </c>
      <c r="C21" s="11">
        <v>16200000</v>
      </c>
      <c r="D21" s="3">
        <v>0</v>
      </c>
      <c r="E21" s="3">
        <v>427500</v>
      </c>
      <c r="F21" s="11">
        <f t="shared" si="0"/>
        <v>427500</v>
      </c>
      <c r="G21" s="11">
        <f t="shared" si="1"/>
        <v>15772500</v>
      </c>
      <c r="H21" s="4">
        <f t="shared" si="2"/>
        <v>2.638888888888889</v>
      </c>
    </row>
    <row r="22" spans="1:8" ht="12.75" customHeight="1">
      <c r="A22" s="2" t="s">
        <v>5</v>
      </c>
      <c r="B22" s="10" t="s">
        <v>54</v>
      </c>
      <c r="C22" s="11">
        <v>29290000</v>
      </c>
      <c r="D22" s="3">
        <v>0</v>
      </c>
      <c r="E22" s="3">
        <v>0</v>
      </c>
      <c r="F22" s="11">
        <f t="shared" si="0"/>
        <v>0</v>
      </c>
      <c r="G22" s="11">
        <f t="shared" si="1"/>
        <v>29290000</v>
      </c>
      <c r="H22" s="4">
        <f t="shared" si="2"/>
        <v>0</v>
      </c>
    </row>
    <row r="23" spans="1:8" ht="12.75" customHeight="1">
      <c r="A23" s="2" t="s">
        <v>6</v>
      </c>
      <c r="B23" s="12" t="s">
        <v>55</v>
      </c>
      <c r="C23" s="11">
        <v>8128600</v>
      </c>
      <c r="D23" s="3">
        <v>719000</v>
      </c>
      <c r="E23" s="3">
        <v>0</v>
      </c>
      <c r="F23" s="11">
        <f t="shared" si="0"/>
        <v>719000</v>
      </c>
      <c r="G23" s="11">
        <f t="shared" si="1"/>
        <v>7409600</v>
      </c>
      <c r="H23" s="4">
        <f t="shared" si="2"/>
        <v>8.845311615776394</v>
      </c>
    </row>
    <row r="24" spans="1:8" ht="12.75" customHeight="1">
      <c r="A24" s="2" t="s">
        <v>7</v>
      </c>
      <c r="B24" s="10" t="s">
        <v>56</v>
      </c>
      <c r="C24" s="11">
        <v>4200000</v>
      </c>
      <c r="D24" s="3">
        <v>200000</v>
      </c>
      <c r="E24" s="3">
        <v>11000</v>
      </c>
      <c r="F24" s="11">
        <f t="shared" si="0"/>
        <v>211000</v>
      </c>
      <c r="G24" s="11">
        <f t="shared" si="1"/>
        <v>3989000</v>
      </c>
      <c r="H24" s="4">
        <f t="shared" si="2"/>
        <v>5.023809523809524</v>
      </c>
    </row>
    <row r="25" spans="1:8" ht="12.75" customHeight="1">
      <c r="A25" s="2" t="s">
        <v>8</v>
      </c>
      <c r="B25" s="10" t="s">
        <v>57</v>
      </c>
      <c r="C25" s="11">
        <v>13380000</v>
      </c>
      <c r="D25" s="3">
        <v>0</v>
      </c>
      <c r="E25" s="3">
        <v>0</v>
      </c>
      <c r="F25" s="11">
        <f t="shared" si="0"/>
        <v>0</v>
      </c>
      <c r="G25" s="11">
        <f t="shared" si="1"/>
        <v>13380000</v>
      </c>
      <c r="H25" s="4">
        <f t="shared" si="2"/>
        <v>0</v>
      </c>
    </row>
    <row r="26" spans="1:8" ht="12.75" customHeight="1">
      <c r="A26" s="98" t="s">
        <v>58</v>
      </c>
      <c r="B26" s="99"/>
      <c r="C26" s="13">
        <f>SUM(C17:C25)</f>
        <v>495505400</v>
      </c>
      <c r="D26" s="13">
        <f>SUM(D17:D25)</f>
        <v>11001542.15</v>
      </c>
      <c r="E26" s="13">
        <f>SUM(E17:E25)</f>
        <v>8321074.369999999</v>
      </c>
      <c r="F26" s="13">
        <f>SUM(F17:F25)</f>
        <v>19322616.52</v>
      </c>
      <c r="G26" s="13">
        <f>SUM(G17:G25)</f>
        <v>476182783.47999996</v>
      </c>
      <c r="H26" s="5">
        <f t="shared" si="2"/>
        <v>3.8995773850295077</v>
      </c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 customHeight="1">
      <c r="A28" s="100" t="s">
        <v>75</v>
      </c>
      <c r="B28" s="103"/>
      <c r="C28" s="103"/>
      <c r="D28" s="103"/>
      <c r="E28" s="103"/>
      <c r="F28" s="103"/>
      <c r="G28" s="103"/>
      <c r="H28" s="101"/>
    </row>
    <row r="29" spans="1:8" ht="12.75" customHeight="1">
      <c r="A29" s="2" t="s">
        <v>9</v>
      </c>
      <c r="B29" s="10" t="s">
        <v>76</v>
      </c>
      <c r="C29" s="11">
        <v>54000000</v>
      </c>
      <c r="D29" s="3">
        <v>428450</v>
      </c>
      <c r="E29" s="3">
        <v>699575</v>
      </c>
      <c r="F29" s="11">
        <f aca="true" t="shared" si="3" ref="F29:F34">D29+E29</f>
        <v>1128025</v>
      </c>
      <c r="G29" s="11">
        <f aca="true" t="shared" si="4" ref="G29:G34">C29-F29</f>
        <v>52871975</v>
      </c>
      <c r="H29" s="4">
        <f aca="true" t="shared" si="5" ref="H29:H35">F29/C29*100</f>
        <v>2.088935185185185</v>
      </c>
    </row>
    <row r="30" spans="1:8" ht="12.75" customHeight="1">
      <c r="A30" s="2" t="s">
        <v>10</v>
      </c>
      <c r="B30" s="10" t="s">
        <v>77</v>
      </c>
      <c r="C30" s="11">
        <v>10010000</v>
      </c>
      <c r="D30" s="3">
        <v>617500</v>
      </c>
      <c r="E30" s="3">
        <v>175500</v>
      </c>
      <c r="F30" s="11">
        <f t="shared" si="3"/>
        <v>793000</v>
      </c>
      <c r="G30" s="11">
        <f t="shared" si="4"/>
        <v>9217000</v>
      </c>
      <c r="H30" s="4">
        <f t="shared" si="5"/>
        <v>7.922077922077922</v>
      </c>
    </row>
    <row r="31" spans="1:8" ht="12.75" customHeight="1">
      <c r="A31" s="2" t="s">
        <v>11</v>
      </c>
      <c r="B31" s="10" t="s">
        <v>78</v>
      </c>
      <c r="C31" s="11">
        <v>117780000</v>
      </c>
      <c r="D31" s="3">
        <v>3402000</v>
      </c>
      <c r="E31" s="3">
        <v>11406200</v>
      </c>
      <c r="F31" s="11">
        <f t="shared" si="3"/>
        <v>14808200</v>
      </c>
      <c r="G31" s="11">
        <f t="shared" si="4"/>
        <v>102971800</v>
      </c>
      <c r="H31" s="4">
        <f t="shared" si="5"/>
        <v>12.572762778060792</v>
      </c>
    </row>
    <row r="32" spans="1:8" ht="12.75" customHeight="1">
      <c r="A32" s="2" t="s">
        <v>12</v>
      </c>
      <c r="B32" s="10" t="s">
        <v>79</v>
      </c>
      <c r="C32" s="11">
        <v>3069000</v>
      </c>
      <c r="D32" s="3">
        <v>101200</v>
      </c>
      <c r="E32" s="3">
        <v>131300</v>
      </c>
      <c r="F32" s="11">
        <f t="shared" si="3"/>
        <v>232500</v>
      </c>
      <c r="G32" s="11">
        <f t="shared" si="4"/>
        <v>2836500</v>
      </c>
      <c r="H32" s="4">
        <f t="shared" si="5"/>
        <v>7.575757575757576</v>
      </c>
    </row>
    <row r="33" spans="1:8" ht="12.75" customHeight="1">
      <c r="A33" s="2" t="s">
        <v>13</v>
      </c>
      <c r="B33" s="10" t="s">
        <v>80</v>
      </c>
      <c r="C33" s="11">
        <v>80760000</v>
      </c>
      <c r="D33" s="3">
        <v>23526100</v>
      </c>
      <c r="E33" s="3">
        <v>10436900</v>
      </c>
      <c r="F33" s="11">
        <f t="shared" si="3"/>
        <v>33963000</v>
      </c>
      <c r="G33" s="11">
        <f t="shared" si="4"/>
        <v>46797000</v>
      </c>
      <c r="H33" s="4">
        <f t="shared" si="5"/>
        <v>42.054234769687966</v>
      </c>
    </row>
    <row r="34" spans="1:8" ht="12.75" customHeight="1">
      <c r="A34" s="2" t="s">
        <v>14</v>
      </c>
      <c r="B34" s="10" t="s">
        <v>81</v>
      </c>
      <c r="C34" s="11">
        <v>7200000</v>
      </c>
      <c r="D34" s="3">
        <v>1618000</v>
      </c>
      <c r="E34" s="3">
        <v>1369000</v>
      </c>
      <c r="F34" s="11">
        <f t="shared" si="3"/>
        <v>2987000</v>
      </c>
      <c r="G34" s="11">
        <f t="shared" si="4"/>
        <v>4213000</v>
      </c>
      <c r="H34" s="4">
        <f t="shared" si="5"/>
        <v>41.486111111111114</v>
      </c>
    </row>
    <row r="35" spans="1:8" ht="12.75" customHeight="1">
      <c r="A35" s="98" t="s">
        <v>59</v>
      </c>
      <c r="B35" s="99"/>
      <c r="C35" s="13">
        <f>SUM(C29:C34)</f>
        <v>272819000</v>
      </c>
      <c r="D35" s="13">
        <f>SUM(D29:D34)</f>
        <v>29693250</v>
      </c>
      <c r="E35" s="13">
        <f>SUM(E29:E34)</f>
        <v>24218475</v>
      </c>
      <c r="F35" s="13">
        <f>SUM(F29:F34)</f>
        <v>53911725</v>
      </c>
      <c r="G35" s="13">
        <f>SUM(G29:G34)</f>
        <v>218907275</v>
      </c>
      <c r="H35" s="5">
        <f t="shared" si="5"/>
        <v>19.760986221634123</v>
      </c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 customHeight="1">
      <c r="A37" s="100" t="s">
        <v>82</v>
      </c>
      <c r="B37" s="103"/>
      <c r="C37" s="103"/>
      <c r="D37" s="103"/>
      <c r="E37" s="103"/>
      <c r="F37" s="103"/>
      <c r="G37" s="103"/>
      <c r="H37" s="10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 customHeight="1">
      <c r="A39" s="2" t="s">
        <v>15</v>
      </c>
      <c r="B39" s="10" t="s">
        <v>83</v>
      </c>
      <c r="C39" s="11">
        <v>150000000</v>
      </c>
      <c r="D39" s="3">
        <v>577000</v>
      </c>
      <c r="E39" s="3">
        <v>0</v>
      </c>
      <c r="F39" s="11">
        <f>D39+E39</f>
        <v>577000</v>
      </c>
      <c r="G39" s="11">
        <f>C39-F39</f>
        <v>149423000</v>
      </c>
      <c r="H39" s="4">
        <f>F39/C39*100</f>
        <v>0.38466666666666666</v>
      </c>
    </row>
    <row r="40" spans="1:8" ht="12.75" customHeight="1">
      <c r="A40" s="2" t="s">
        <v>16</v>
      </c>
      <c r="B40" s="10" t="s">
        <v>84</v>
      </c>
      <c r="C40" s="11">
        <v>10056000</v>
      </c>
      <c r="D40" s="3">
        <v>1949000</v>
      </c>
      <c r="E40" s="3">
        <v>2168000</v>
      </c>
      <c r="F40" s="11">
        <f>D40+E40</f>
        <v>4117000</v>
      </c>
      <c r="G40" s="11">
        <f>C40-F40</f>
        <v>5939000</v>
      </c>
      <c r="H40" s="4">
        <f>F40/C40*100</f>
        <v>40.94073190135243</v>
      </c>
    </row>
    <row r="41" spans="1:8" ht="12.75" customHeight="1">
      <c r="A41" s="2" t="s">
        <v>17</v>
      </c>
      <c r="B41" s="10" t="s">
        <v>85</v>
      </c>
      <c r="C41" s="11">
        <v>85760600</v>
      </c>
      <c r="D41" s="3">
        <v>6449000</v>
      </c>
      <c r="E41" s="3">
        <v>7413900</v>
      </c>
      <c r="F41" s="11">
        <f>D41+E41</f>
        <v>13862900</v>
      </c>
      <c r="G41" s="11">
        <f>C41-F41</f>
        <v>71897700</v>
      </c>
      <c r="H41" s="4">
        <f>F41/C41*100</f>
        <v>16.164649034638284</v>
      </c>
    </row>
    <row r="42" spans="1:8" ht="12.75" customHeight="1">
      <c r="A42" s="98" t="s">
        <v>60</v>
      </c>
      <c r="B42" s="99"/>
      <c r="C42" s="13">
        <f>SUM(C39:C41)</f>
        <v>245816600</v>
      </c>
      <c r="D42" s="13">
        <f>SUM(D39:D41)</f>
        <v>8975000</v>
      </c>
      <c r="E42" s="13">
        <f>SUM(E39:E41)</f>
        <v>9581900</v>
      </c>
      <c r="F42" s="13">
        <f>SUM(F39:F41)</f>
        <v>18556900</v>
      </c>
      <c r="G42" s="13">
        <f>SUM(G39:G41)</f>
        <v>227259700</v>
      </c>
      <c r="H42" s="5">
        <f>F42/C42*100</f>
        <v>7.549083340994872</v>
      </c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 customHeight="1">
      <c r="A44" s="100" t="s">
        <v>86</v>
      </c>
      <c r="B44" s="103"/>
      <c r="C44" s="103"/>
      <c r="D44" s="103"/>
      <c r="E44" s="103"/>
      <c r="F44" s="103"/>
      <c r="G44" s="103"/>
      <c r="H44" s="10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 customHeight="1">
      <c r="A46" s="2" t="s">
        <v>18</v>
      </c>
      <c r="B46" s="10" t="s">
        <v>87</v>
      </c>
      <c r="C46" s="11">
        <v>854700000</v>
      </c>
      <c r="D46" s="3">
        <v>91005000</v>
      </c>
      <c r="E46" s="3">
        <v>237205425</v>
      </c>
      <c r="F46" s="11">
        <f>D46+E46</f>
        <v>328210425</v>
      </c>
      <c r="G46" s="11">
        <f>C46-F46</f>
        <v>526489575</v>
      </c>
      <c r="H46" s="4">
        <f>F46/C46*100</f>
        <v>38.400658125658126</v>
      </c>
    </row>
    <row r="47" spans="1:8" ht="12.75" customHeight="1">
      <c r="A47" s="2" t="s">
        <v>19</v>
      </c>
      <c r="B47" s="10" t="s">
        <v>88</v>
      </c>
      <c r="C47" s="11">
        <v>144000000</v>
      </c>
      <c r="D47" s="3">
        <v>14869300</v>
      </c>
      <c r="E47" s="3">
        <v>17610500</v>
      </c>
      <c r="F47" s="11">
        <f>D47+E47</f>
        <v>32479800</v>
      </c>
      <c r="G47" s="11">
        <f>C47-F47</f>
        <v>111520200</v>
      </c>
      <c r="H47" s="4">
        <f>F47/C47*100</f>
        <v>22.555416666666666</v>
      </c>
    </row>
    <row r="48" spans="1:8" ht="12.75" customHeight="1">
      <c r="A48" s="98" t="s">
        <v>61</v>
      </c>
      <c r="B48" s="99"/>
      <c r="C48" s="13">
        <f>SUM(C46:C47)</f>
        <v>998700000</v>
      </c>
      <c r="D48" s="13">
        <f>SUM(D46:D47)</f>
        <v>105874300</v>
      </c>
      <c r="E48" s="13">
        <f>SUM(E46:E47)</f>
        <v>254815925</v>
      </c>
      <c r="F48" s="13">
        <f>SUM(F46:F47)</f>
        <v>360690225</v>
      </c>
      <c r="G48" s="13">
        <f>SUM(G46:G47)</f>
        <v>638009775</v>
      </c>
      <c r="H48" s="5">
        <f>F48/C48*100</f>
        <v>36.11597326524482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 customHeight="1">
      <c r="A50" s="100" t="s">
        <v>89</v>
      </c>
      <c r="B50" s="103"/>
      <c r="C50" s="103"/>
      <c r="D50" s="103"/>
      <c r="E50" s="103"/>
      <c r="F50" s="103"/>
      <c r="G50" s="103"/>
      <c r="H50" s="10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 customHeight="1">
      <c r="A52" s="2" t="s">
        <v>20</v>
      </c>
      <c r="B52" s="10" t="s">
        <v>90</v>
      </c>
      <c r="C52" s="11">
        <v>7000000</v>
      </c>
      <c r="D52" s="3">
        <v>100000</v>
      </c>
      <c r="E52" s="3">
        <v>2480000</v>
      </c>
      <c r="F52" s="11">
        <f>D52+E52</f>
        <v>2580000</v>
      </c>
      <c r="G52" s="11">
        <f>C52-F52</f>
        <v>4420000</v>
      </c>
      <c r="H52" s="4">
        <f>F52/C52*100</f>
        <v>36.857142857142854</v>
      </c>
    </row>
    <row r="53" spans="1:8" ht="12.75" customHeight="1">
      <c r="A53" s="98" t="s">
        <v>62</v>
      </c>
      <c r="B53" s="99"/>
      <c r="C53" s="13">
        <f>SUM(C52)</f>
        <v>7000000</v>
      </c>
      <c r="D53" s="13">
        <f>SUM(D52)</f>
        <v>100000</v>
      </c>
      <c r="E53" s="13">
        <f>SUM(E52)</f>
        <v>2480000</v>
      </c>
      <c r="F53" s="13">
        <f>SUM(F52)</f>
        <v>2580000</v>
      </c>
      <c r="G53" s="13">
        <f>SUM(G52)</f>
        <v>4420000</v>
      </c>
      <c r="H53" s="5">
        <f>F53/C53*100</f>
        <v>36.857142857142854</v>
      </c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 customHeight="1">
      <c r="A55" s="100" t="s">
        <v>91</v>
      </c>
      <c r="B55" s="103"/>
      <c r="C55" s="103"/>
      <c r="D55" s="103"/>
      <c r="E55" s="103"/>
      <c r="F55" s="103"/>
      <c r="G55" s="103"/>
      <c r="H55" s="10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 customHeight="1">
      <c r="A57" s="2" t="s">
        <v>21</v>
      </c>
      <c r="B57" s="10" t="s">
        <v>92</v>
      </c>
      <c r="C57" s="11">
        <v>5100000</v>
      </c>
      <c r="D57" s="3">
        <v>260000</v>
      </c>
      <c r="E57" s="3">
        <v>0</v>
      </c>
      <c r="F57" s="11">
        <f>D57+E57</f>
        <v>260000</v>
      </c>
      <c r="G57" s="11">
        <f>C57-F57</f>
        <v>4840000</v>
      </c>
      <c r="H57" s="4">
        <f>F57/C57*100</f>
        <v>5.098039215686274</v>
      </c>
    </row>
    <row r="58" spans="1:8" ht="12.75" customHeight="1">
      <c r="A58" s="98" t="s">
        <v>63</v>
      </c>
      <c r="B58" s="99"/>
      <c r="C58" s="13">
        <f>SUM(C57)</f>
        <v>5100000</v>
      </c>
      <c r="D58" s="13">
        <f>SUM(D57)</f>
        <v>260000</v>
      </c>
      <c r="E58" s="13">
        <f>SUM(E57)</f>
        <v>0</v>
      </c>
      <c r="F58" s="13">
        <f>SUM(F57)</f>
        <v>260000</v>
      </c>
      <c r="G58" s="13">
        <f>SUM(G57)</f>
        <v>4840000</v>
      </c>
      <c r="H58" s="5">
        <f>F58/C58*100</f>
        <v>5.098039215686274</v>
      </c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 customHeight="1">
      <c r="A60" s="100" t="s">
        <v>93</v>
      </c>
      <c r="B60" s="103"/>
      <c r="C60" s="103"/>
      <c r="D60" s="103"/>
      <c r="E60" s="103"/>
      <c r="F60" s="103"/>
      <c r="G60" s="103"/>
      <c r="H60" s="101"/>
    </row>
    <row r="61" spans="1:8" ht="12.75" customHeight="1">
      <c r="A61" s="2" t="s">
        <v>22</v>
      </c>
      <c r="B61" s="10" t="s">
        <v>94</v>
      </c>
      <c r="C61" s="11">
        <v>77106000</v>
      </c>
      <c r="D61" s="3">
        <v>52000</v>
      </c>
      <c r="E61" s="3">
        <v>12000</v>
      </c>
      <c r="F61" s="11">
        <f>D61+E61</f>
        <v>64000</v>
      </c>
      <c r="G61" s="11">
        <f>C61-F61</f>
        <v>77042000</v>
      </c>
      <c r="H61" s="4">
        <f>F61/C61*100</f>
        <v>0.0830026197701865</v>
      </c>
    </row>
    <row r="62" spans="1:8" ht="12.75" customHeight="1">
      <c r="A62" s="2" t="s">
        <v>23</v>
      </c>
      <c r="B62" s="10" t="s">
        <v>95</v>
      </c>
      <c r="C62" s="11">
        <v>27144000</v>
      </c>
      <c r="D62" s="3">
        <v>0</v>
      </c>
      <c r="E62" s="3">
        <v>0</v>
      </c>
      <c r="F62" s="11">
        <f>D62+E62</f>
        <v>0</v>
      </c>
      <c r="G62" s="11">
        <f>C62-F62</f>
        <v>27144000</v>
      </c>
      <c r="H62" s="4">
        <f>F62/C62*100</f>
        <v>0</v>
      </c>
    </row>
    <row r="63" spans="1:8" ht="12.75" customHeight="1">
      <c r="A63" s="98" t="s">
        <v>64</v>
      </c>
      <c r="B63" s="99"/>
      <c r="C63" s="13">
        <f>SUM(C61:C62)</f>
        <v>104250000</v>
      </c>
      <c r="D63" s="13">
        <f>SUM(D61:D62)</f>
        <v>52000</v>
      </c>
      <c r="E63" s="13">
        <f>SUM(E61:E62)</f>
        <v>12000</v>
      </c>
      <c r="F63" s="13">
        <f>SUM(F61:F62)</f>
        <v>64000</v>
      </c>
      <c r="G63" s="13">
        <f>SUM(G61:G62)</f>
        <v>104186000</v>
      </c>
      <c r="H63" s="5">
        <f>F63/C63*100</f>
        <v>0.06139088729016787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 customHeight="1">
      <c r="A65" s="100" t="s">
        <v>96</v>
      </c>
      <c r="B65" s="103"/>
      <c r="C65" s="103"/>
      <c r="D65" s="103"/>
      <c r="E65" s="103"/>
      <c r="F65" s="103"/>
      <c r="G65" s="103"/>
      <c r="H65" s="10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 customHeight="1">
      <c r="A67" s="2" t="s">
        <v>24</v>
      </c>
      <c r="B67" s="10" t="s">
        <v>97</v>
      </c>
      <c r="C67" s="11">
        <v>2350000</v>
      </c>
      <c r="D67" s="3">
        <v>0</v>
      </c>
      <c r="E67" s="3">
        <v>229500</v>
      </c>
      <c r="F67" s="11">
        <f>D67+E67</f>
        <v>229500</v>
      </c>
      <c r="G67" s="11">
        <f>C67-F67</f>
        <v>2120500</v>
      </c>
      <c r="H67" s="4">
        <f aca="true" t="shared" si="6" ref="H67:H72">F67/C67*100</f>
        <v>9.76595744680851</v>
      </c>
    </row>
    <row r="68" spans="1:8" ht="12.75" customHeight="1">
      <c r="A68" s="2" t="s">
        <v>25</v>
      </c>
      <c r="B68" s="10" t="s">
        <v>98</v>
      </c>
      <c r="C68" s="11">
        <v>4500000</v>
      </c>
      <c r="D68" s="3">
        <v>0</v>
      </c>
      <c r="E68" s="3">
        <v>0</v>
      </c>
      <c r="F68" s="11">
        <f>D68+E68</f>
        <v>0</v>
      </c>
      <c r="G68" s="11">
        <f>C68-F68</f>
        <v>4500000</v>
      </c>
      <c r="H68" s="4">
        <f t="shared" si="6"/>
        <v>0</v>
      </c>
    </row>
    <row r="69" spans="1:8" ht="12.75" customHeight="1">
      <c r="A69" s="2" t="s">
        <v>26</v>
      </c>
      <c r="B69" s="10" t="s">
        <v>99</v>
      </c>
      <c r="C69" s="11">
        <v>3480000</v>
      </c>
      <c r="D69" s="3">
        <v>1145000</v>
      </c>
      <c r="E69" s="3">
        <v>1750000</v>
      </c>
      <c r="F69" s="11">
        <f>D69+E69</f>
        <v>2895000</v>
      </c>
      <c r="G69" s="11">
        <f>C69-F69</f>
        <v>585000</v>
      </c>
      <c r="H69" s="4">
        <f t="shared" si="6"/>
        <v>83.1896551724138</v>
      </c>
    </row>
    <row r="70" spans="1:8" ht="12.75" customHeight="1">
      <c r="A70" s="98" t="s">
        <v>65</v>
      </c>
      <c r="B70" s="99"/>
      <c r="C70" s="13">
        <f>SUM(C67:C69)</f>
        <v>10330000</v>
      </c>
      <c r="D70" s="13">
        <f>SUM(D67:D69)</f>
        <v>1145000</v>
      </c>
      <c r="E70" s="13">
        <f>SUM(E67:E69)</f>
        <v>1979500</v>
      </c>
      <c r="F70" s="13">
        <f>SUM(F67:F69)</f>
        <v>3124500</v>
      </c>
      <c r="G70" s="13">
        <f>SUM(G67:G69)</f>
        <v>7205500</v>
      </c>
      <c r="H70" s="5">
        <f t="shared" si="6"/>
        <v>30.246853823814135</v>
      </c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 customHeight="1">
      <c r="A72" s="98" t="s">
        <v>100</v>
      </c>
      <c r="B72" s="99"/>
      <c r="C72" s="13">
        <f>C26+C35+C42+C48+C53+C58+C63+C70</f>
        <v>2139521000</v>
      </c>
      <c r="D72" s="13">
        <f>D26+D35+D42+D48+D53+D58+D63+D70</f>
        <v>157101092.15</v>
      </c>
      <c r="E72" s="13">
        <f>E26+E35+E42+E48+E53+E58+E63+E70</f>
        <v>301408874.37</v>
      </c>
      <c r="F72" s="13">
        <f>F26+F35+F42+F48+F53+F58+F63+F70</f>
        <v>458509966.52</v>
      </c>
      <c r="G72" s="13">
        <f>G26+G35+G42+G48+G53+G58+G63+G70</f>
        <v>1681011033.48</v>
      </c>
      <c r="H72" s="5">
        <f t="shared" si="6"/>
        <v>21.430496196111186</v>
      </c>
    </row>
    <row r="73" spans="1:9" ht="12.75">
      <c r="A73" s="1"/>
      <c r="B73" s="1"/>
      <c r="C73" s="1"/>
      <c r="D73" s="1"/>
      <c r="E73" s="1"/>
      <c r="F73" s="1"/>
      <c r="G73" s="1"/>
      <c r="H73" s="1"/>
      <c r="I73" s="24"/>
    </row>
    <row r="74" spans="1:8" ht="12.75">
      <c r="A74" s="104" t="s">
        <v>101</v>
      </c>
      <c r="B74" s="105"/>
      <c r="C74" s="105"/>
      <c r="D74" s="105"/>
      <c r="E74" s="105"/>
      <c r="F74" s="105"/>
      <c r="G74" s="105"/>
      <c r="H74" s="106"/>
    </row>
    <row r="75" spans="1:8" ht="12.75">
      <c r="A75" s="6"/>
      <c r="B75" s="7"/>
      <c r="C75" s="7"/>
      <c r="D75" s="7"/>
      <c r="E75" s="7"/>
      <c r="F75" s="7"/>
      <c r="G75" s="7"/>
      <c r="H75" s="8"/>
    </row>
    <row r="76" spans="1:8" ht="12.75" customHeight="1">
      <c r="A76" s="100" t="s">
        <v>104</v>
      </c>
      <c r="B76" s="103"/>
      <c r="C76" s="103"/>
      <c r="D76" s="103"/>
      <c r="E76" s="103"/>
      <c r="F76" s="103"/>
      <c r="G76" s="103"/>
      <c r="H76" s="10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 customHeight="1">
      <c r="A78" s="2" t="s">
        <v>27</v>
      </c>
      <c r="B78" s="10" t="s">
        <v>102</v>
      </c>
      <c r="C78" s="11">
        <v>1744116000</v>
      </c>
      <c r="D78" s="3">
        <v>132799000</v>
      </c>
      <c r="E78" s="3">
        <v>0</v>
      </c>
      <c r="F78" s="11">
        <f>D78+E78</f>
        <v>132799000</v>
      </c>
      <c r="G78" s="11">
        <f>C78-F78</f>
        <v>1611317000</v>
      </c>
      <c r="H78" s="4">
        <f>F78/C78*100</f>
        <v>7.6141151161964</v>
      </c>
    </row>
    <row r="79" spans="1:8" ht="12.75" customHeight="1">
      <c r="A79" s="2" t="s">
        <v>28</v>
      </c>
      <c r="B79" s="10" t="s">
        <v>103</v>
      </c>
      <c r="C79" s="11">
        <v>236717000</v>
      </c>
      <c r="D79" s="3">
        <v>0</v>
      </c>
      <c r="E79" s="3">
        <v>0</v>
      </c>
      <c r="F79" s="11">
        <f>D79+E79</f>
        <v>0</v>
      </c>
      <c r="G79" s="11">
        <f>C79-F79</f>
        <v>236717000</v>
      </c>
      <c r="H79" s="4">
        <f>F79/C79*100</f>
        <v>0</v>
      </c>
    </row>
    <row r="80" spans="1:8" ht="12.75" customHeight="1">
      <c r="A80" s="98" t="s">
        <v>58</v>
      </c>
      <c r="B80" s="99"/>
      <c r="C80" s="13">
        <f>SUM(C78:C79)</f>
        <v>1980833000</v>
      </c>
      <c r="D80" s="13">
        <f>SUM(D78:D79)</f>
        <v>132799000</v>
      </c>
      <c r="E80" s="13">
        <f>SUM(E78:E79)</f>
        <v>0</v>
      </c>
      <c r="F80" s="13">
        <f>SUM(F78:F79)</f>
        <v>132799000</v>
      </c>
      <c r="G80" s="13">
        <f>SUM(G78:G79)</f>
        <v>1848034000</v>
      </c>
      <c r="H80" s="5">
        <f>F80/C80*100</f>
        <v>6.704199697803903</v>
      </c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100" t="s">
        <v>82</v>
      </c>
      <c r="B82" s="103"/>
      <c r="C82" s="103"/>
      <c r="D82" s="103"/>
      <c r="E82" s="103"/>
      <c r="F82" s="103"/>
      <c r="G82" s="103"/>
      <c r="H82" s="101"/>
    </row>
    <row r="83" spans="1:10" ht="12.75">
      <c r="A83" s="1"/>
      <c r="B83" s="1"/>
      <c r="C83" s="1"/>
      <c r="D83" s="1"/>
      <c r="E83" s="1"/>
      <c r="F83" s="1"/>
      <c r="G83" s="1"/>
      <c r="H83" s="1"/>
      <c r="J83" s="24">
        <v>2287000</v>
      </c>
    </row>
    <row r="84" spans="1:8" ht="12.75" customHeight="1">
      <c r="A84" s="2" t="s">
        <v>27</v>
      </c>
      <c r="B84" s="10" t="s">
        <v>102</v>
      </c>
      <c r="C84" s="11">
        <v>165060000</v>
      </c>
      <c r="D84" s="3">
        <v>11133000</v>
      </c>
      <c r="E84" s="3">
        <v>0</v>
      </c>
      <c r="F84" s="11">
        <f>D84+E84</f>
        <v>11133000</v>
      </c>
      <c r="G84" s="11">
        <f>C84-F84</f>
        <v>153927000</v>
      </c>
      <c r="H84" s="4">
        <f>F84/C84*100</f>
        <v>6.744820065430752</v>
      </c>
    </row>
    <row r="85" spans="1:10" ht="12.75" customHeight="1">
      <c r="A85" s="2" t="s">
        <v>28</v>
      </c>
      <c r="B85" s="10" t="s">
        <v>103</v>
      </c>
      <c r="C85" s="11">
        <v>13722000</v>
      </c>
      <c r="D85" s="3">
        <v>0</v>
      </c>
      <c r="E85" s="3">
        <v>1184000</v>
      </c>
      <c r="F85" s="11">
        <f>D85+E85</f>
        <v>1184000</v>
      </c>
      <c r="G85" s="11">
        <f>C85-F85</f>
        <v>12538000</v>
      </c>
      <c r="H85" s="4">
        <f>F85/C85*100</f>
        <v>8.628479813438274</v>
      </c>
      <c r="J85" s="24">
        <f>J83-E85</f>
        <v>1103000</v>
      </c>
    </row>
    <row r="86" spans="1:8" ht="12.75" customHeight="1">
      <c r="A86" s="98" t="s">
        <v>60</v>
      </c>
      <c r="B86" s="99"/>
      <c r="C86" s="13">
        <f>SUM(C84:C85)</f>
        <v>178782000</v>
      </c>
      <c r="D86" s="13">
        <f>SUM(D84:D85)</f>
        <v>11133000</v>
      </c>
      <c r="E86" s="13">
        <f>SUM(E84:E85)</f>
        <v>1184000</v>
      </c>
      <c r="F86" s="13">
        <f>SUM(F84:F85)</f>
        <v>12317000</v>
      </c>
      <c r="G86" s="13">
        <f>SUM(G84:G85)</f>
        <v>166465000</v>
      </c>
      <c r="H86" s="5">
        <f>F86/C86*100</f>
        <v>6.889396024208254</v>
      </c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 customHeight="1">
      <c r="A88" s="100" t="s">
        <v>105</v>
      </c>
      <c r="B88" s="103"/>
      <c r="C88" s="103"/>
      <c r="D88" s="103"/>
      <c r="E88" s="103"/>
      <c r="F88" s="103"/>
      <c r="G88" s="103"/>
      <c r="H88" s="10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 customHeight="1">
      <c r="A90" s="2" t="s">
        <v>27</v>
      </c>
      <c r="B90" s="10" t="s">
        <v>102</v>
      </c>
      <c r="C90" s="11">
        <v>414624000</v>
      </c>
      <c r="D90" s="3">
        <v>38647000</v>
      </c>
      <c r="E90" s="3">
        <v>0</v>
      </c>
      <c r="F90" s="11">
        <f>D90+E90</f>
        <v>38647000</v>
      </c>
      <c r="G90" s="11">
        <f>C90-F90</f>
        <v>375977000</v>
      </c>
      <c r="H90" s="4">
        <f>F90/C90*100</f>
        <v>9.320975148568342</v>
      </c>
    </row>
    <row r="91" spans="1:8" ht="12.75" customHeight="1">
      <c r="A91" s="2" t="s">
        <v>28</v>
      </c>
      <c r="B91" s="10" t="s">
        <v>103</v>
      </c>
      <c r="C91" s="11">
        <v>13722000</v>
      </c>
      <c r="D91" s="3">
        <v>0</v>
      </c>
      <c r="E91" s="3">
        <v>1103000</v>
      </c>
      <c r="F91" s="11">
        <f>D91+E91</f>
        <v>1103000</v>
      </c>
      <c r="G91" s="11">
        <f>C91-F91</f>
        <v>12619000</v>
      </c>
      <c r="H91" s="4">
        <f>F91/C91*100</f>
        <v>8.038186853228392</v>
      </c>
    </row>
    <row r="92" spans="1:8" ht="12.75" customHeight="1">
      <c r="A92" s="98" t="s">
        <v>66</v>
      </c>
      <c r="B92" s="99"/>
      <c r="C92" s="13">
        <f>SUM(C90:C91)</f>
        <v>428346000</v>
      </c>
      <c r="D92" s="13">
        <f>SUM(D90:D91)</f>
        <v>38647000</v>
      </c>
      <c r="E92" s="13">
        <f>SUM(E90:E91)</f>
        <v>1103000</v>
      </c>
      <c r="F92" s="13">
        <f>SUM(F90:F91)</f>
        <v>39750000</v>
      </c>
      <c r="G92" s="13">
        <f>SUM(G90:G91)</f>
        <v>388596000</v>
      </c>
      <c r="H92" s="5">
        <f>F92/C92*100</f>
        <v>9.279881217520416</v>
      </c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 customHeight="1">
      <c r="A94" s="100" t="s">
        <v>106</v>
      </c>
      <c r="B94" s="103"/>
      <c r="C94" s="103"/>
      <c r="D94" s="103"/>
      <c r="E94" s="103"/>
      <c r="F94" s="103"/>
      <c r="G94" s="103"/>
      <c r="H94" s="10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 customHeight="1">
      <c r="A96" s="2" t="s">
        <v>27</v>
      </c>
      <c r="B96" s="10" t="s">
        <v>102</v>
      </c>
      <c r="C96" s="11">
        <v>12988140000</v>
      </c>
      <c r="D96" s="3">
        <f>13558000+1046757000</f>
        <v>1060315000</v>
      </c>
      <c r="E96" s="3">
        <v>0</v>
      </c>
      <c r="F96" s="11">
        <f>D96+E96</f>
        <v>1060315000</v>
      </c>
      <c r="G96" s="11">
        <f>C96-F96</f>
        <v>11927825000</v>
      </c>
      <c r="H96" s="4">
        <f>F96/C96*100</f>
        <v>8.163717052634173</v>
      </c>
    </row>
    <row r="97" spans="1:8" ht="12.75" customHeight="1">
      <c r="A97" s="2" t="s">
        <v>28</v>
      </c>
      <c r="B97" s="10" t="s">
        <v>103</v>
      </c>
      <c r="C97" s="11">
        <v>856095000</v>
      </c>
      <c r="D97" s="3">
        <v>0</v>
      </c>
      <c r="E97" s="3">
        <f>26114000+151467600</f>
        <v>177581600</v>
      </c>
      <c r="F97" s="11">
        <f>D97+E97</f>
        <v>177581600</v>
      </c>
      <c r="G97" s="11">
        <f>C97-F97</f>
        <v>678513400</v>
      </c>
      <c r="H97" s="4">
        <f>F97/C97*100</f>
        <v>20.743211909893176</v>
      </c>
    </row>
    <row r="98" spans="1:8" ht="12.75" customHeight="1">
      <c r="A98" s="98" t="s">
        <v>67</v>
      </c>
      <c r="B98" s="99"/>
      <c r="C98" s="13">
        <f>SUM(C96:C97)</f>
        <v>13844235000</v>
      </c>
      <c r="D98" s="13">
        <f>SUM(D96:D97)</f>
        <v>1060315000</v>
      </c>
      <c r="E98" s="13">
        <f>SUM(E96:E97)</f>
        <v>177581600</v>
      </c>
      <c r="F98" s="13">
        <f>SUM(F96:F97)</f>
        <v>1237896600</v>
      </c>
      <c r="G98" s="13">
        <f>SUM(G96:G97)</f>
        <v>12606338400</v>
      </c>
      <c r="H98" s="5">
        <f>F98/C98*100</f>
        <v>8.9416034905504</v>
      </c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 customHeight="1">
      <c r="A100" s="100" t="s">
        <v>89</v>
      </c>
      <c r="B100" s="103"/>
      <c r="C100" s="103"/>
      <c r="D100" s="103"/>
      <c r="E100" s="103"/>
      <c r="F100" s="103"/>
      <c r="G100" s="103"/>
      <c r="H100" s="10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 customHeight="1">
      <c r="A102" s="2" t="s">
        <v>27</v>
      </c>
      <c r="B102" s="10" t="s">
        <v>102</v>
      </c>
      <c r="C102" s="11">
        <v>2413410000</v>
      </c>
      <c r="D102" s="3">
        <v>195142500</v>
      </c>
      <c r="E102" s="3">
        <v>0</v>
      </c>
      <c r="F102" s="11">
        <f>D102+E102</f>
        <v>195142500</v>
      </c>
      <c r="G102" s="11">
        <f>C102-F102</f>
        <v>2218267500</v>
      </c>
      <c r="H102" s="4">
        <f>F102/C102*100</f>
        <v>8.085758325357068</v>
      </c>
    </row>
    <row r="103" spans="1:8" ht="12.75" customHeight="1">
      <c r="A103" s="2" t="s">
        <v>28</v>
      </c>
      <c r="B103" s="10" t="s">
        <v>103</v>
      </c>
      <c r="C103" s="11">
        <v>138433000</v>
      </c>
      <c r="D103" s="3">
        <v>0</v>
      </c>
      <c r="E103" s="3">
        <v>5169000</v>
      </c>
      <c r="F103" s="11">
        <f>D103+E103</f>
        <v>5169000</v>
      </c>
      <c r="G103" s="11">
        <f>C103-F103</f>
        <v>133264000</v>
      </c>
      <c r="H103" s="4">
        <f>F103/C103*100</f>
        <v>3.733936272420593</v>
      </c>
    </row>
    <row r="104" spans="1:8" ht="12.75" customHeight="1">
      <c r="A104" s="98" t="s">
        <v>62</v>
      </c>
      <c r="B104" s="99"/>
      <c r="C104" s="13">
        <f>SUM(C102:C103)</f>
        <v>2551843000</v>
      </c>
      <c r="D104" s="13">
        <f>SUM(D102:D103)</f>
        <v>195142500</v>
      </c>
      <c r="E104" s="13">
        <f>SUM(E102:E103)</f>
        <v>5169000</v>
      </c>
      <c r="F104" s="13">
        <f>SUM(F102:F103)</f>
        <v>200311500</v>
      </c>
      <c r="G104" s="13">
        <f>SUM(G102:G103)</f>
        <v>2351531500</v>
      </c>
      <c r="H104" s="5">
        <f>F104/C104*100</f>
        <v>7.8496796237072575</v>
      </c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 customHeight="1">
      <c r="A106" s="100" t="s">
        <v>107</v>
      </c>
      <c r="B106" s="103"/>
      <c r="C106" s="103"/>
      <c r="D106" s="103"/>
      <c r="E106" s="103"/>
      <c r="F106" s="103"/>
      <c r="G106" s="103"/>
      <c r="H106" s="101"/>
    </row>
    <row r="107" spans="1:8" ht="12.75">
      <c r="A107" s="1"/>
      <c r="B107" s="1"/>
      <c r="C107" s="1"/>
      <c r="D107" s="1"/>
      <c r="E107" s="3"/>
      <c r="F107" s="1"/>
      <c r="G107" s="1"/>
      <c r="H107" s="1"/>
    </row>
    <row r="108" spans="1:8" ht="12.75" customHeight="1">
      <c r="A108" s="2" t="s">
        <v>27</v>
      </c>
      <c r="B108" s="10" t="s">
        <v>102</v>
      </c>
      <c r="C108" s="11">
        <v>4471140000</v>
      </c>
      <c r="D108" s="3">
        <v>361851000</v>
      </c>
      <c r="E108" s="3">
        <v>0</v>
      </c>
      <c r="F108" s="11">
        <f>D108+E108</f>
        <v>361851000</v>
      </c>
      <c r="G108" s="11">
        <f>C108-F108</f>
        <v>4109289000</v>
      </c>
      <c r="H108" s="4">
        <f>F108/C108*100</f>
        <v>8.09303667521035</v>
      </c>
    </row>
    <row r="109" spans="1:8" ht="12.75" customHeight="1">
      <c r="A109" s="2" t="s">
        <v>28</v>
      </c>
      <c r="B109" s="10" t="s">
        <v>103</v>
      </c>
      <c r="C109" s="11">
        <v>497139000</v>
      </c>
      <c r="D109" s="3">
        <v>0</v>
      </c>
      <c r="E109" s="3">
        <v>7082000</v>
      </c>
      <c r="F109" s="11">
        <f>D109+E109</f>
        <v>7082000</v>
      </c>
      <c r="G109" s="11">
        <f>C109-F109</f>
        <v>490057000</v>
      </c>
      <c r="H109" s="4">
        <f>F109/C109*100</f>
        <v>1.4245512824381108</v>
      </c>
    </row>
    <row r="110" spans="1:8" ht="12.75" customHeight="1">
      <c r="A110" s="98" t="s">
        <v>68</v>
      </c>
      <c r="B110" s="99"/>
      <c r="C110" s="13">
        <f>SUM(C108:C109)</f>
        <v>4968279000</v>
      </c>
      <c r="D110" s="13">
        <f>SUM(D108:D109)</f>
        <v>361851000</v>
      </c>
      <c r="E110" s="13">
        <f>SUM(E108:E109)</f>
        <v>7082000</v>
      </c>
      <c r="F110" s="13">
        <f>SUM(F108:F109)</f>
        <v>368933000</v>
      </c>
      <c r="G110" s="13">
        <f>SUM(G108:G109)</f>
        <v>4599346000</v>
      </c>
      <c r="H110" s="5">
        <f>F110/C110*100</f>
        <v>7.4257705736735</v>
      </c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 customHeight="1">
      <c r="A112" s="100" t="s">
        <v>108</v>
      </c>
      <c r="B112" s="103"/>
      <c r="C112" s="103"/>
      <c r="D112" s="103"/>
      <c r="E112" s="103"/>
      <c r="F112" s="103"/>
      <c r="G112" s="103"/>
      <c r="H112" s="10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 customHeight="1">
      <c r="A114" s="2" t="s">
        <v>27</v>
      </c>
      <c r="B114" s="10" t="s">
        <v>102</v>
      </c>
      <c r="C114" s="11">
        <v>190560000</v>
      </c>
      <c r="D114" s="3">
        <v>15588000</v>
      </c>
      <c r="E114" s="3">
        <v>0</v>
      </c>
      <c r="F114" s="11">
        <f>D114+E114</f>
        <v>15588000</v>
      </c>
      <c r="G114" s="11">
        <f>C114-F114</f>
        <v>174972000</v>
      </c>
      <c r="H114" s="4">
        <f>F114/C114*100</f>
        <v>8.180100755667507</v>
      </c>
    </row>
    <row r="115" spans="1:8" ht="12.75" customHeight="1">
      <c r="A115" s="2" t="s">
        <v>28</v>
      </c>
      <c r="B115" s="10" t="s">
        <v>103</v>
      </c>
      <c r="C115" s="11">
        <v>23281000</v>
      </c>
      <c r="D115" s="3">
        <v>0</v>
      </c>
      <c r="E115" s="3">
        <v>1940000</v>
      </c>
      <c r="F115" s="11">
        <f>D115+E115</f>
        <v>1940000</v>
      </c>
      <c r="G115" s="11">
        <f>C115-F115</f>
        <v>21341000</v>
      </c>
      <c r="H115" s="4">
        <f>F115/C115*100</f>
        <v>8.33297538765517</v>
      </c>
    </row>
    <row r="116" spans="1:8" ht="12.75" customHeight="1">
      <c r="A116" s="98" t="s">
        <v>69</v>
      </c>
      <c r="B116" s="99"/>
      <c r="C116" s="13">
        <f>SUM(C114:C115)</f>
        <v>213841000</v>
      </c>
      <c r="D116" s="13">
        <f>SUM(D114:D115)</f>
        <v>15588000</v>
      </c>
      <c r="E116" s="13">
        <f>SUM(E114:E115)</f>
        <v>1940000</v>
      </c>
      <c r="F116" s="13">
        <f>SUM(F114:F115)</f>
        <v>17528000</v>
      </c>
      <c r="G116" s="13">
        <f>SUM(G114:G115)</f>
        <v>196313000</v>
      </c>
      <c r="H116" s="5">
        <f>F116/C116*100</f>
        <v>8.196744310024737</v>
      </c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 customHeight="1">
      <c r="A118" s="100" t="s">
        <v>91</v>
      </c>
      <c r="B118" s="103"/>
      <c r="C118" s="103"/>
      <c r="D118" s="103"/>
      <c r="E118" s="103"/>
      <c r="F118" s="103"/>
      <c r="G118" s="103"/>
      <c r="H118" s="101"/>
    </row>
    <row r="119" spans="1:8" ht="12.75" customHeight="1">
      <c r="A119" s="2" t="s">
        <v>27</v>
      </c>
      <c r="B119" s="10" t="s">
        <v>102</v>
      </c>
      <c r="C119" s="11">
        <v>139320000</v>
      </c>
      <c r="D119" s="3">
        <v>7755000</v>
      </c>
      <c r="E119" s="3">
        <v>0</v>
      </c>
      <c r="F119" s="11">
        <f>D119+E119</f>
        <v>7755000</v>
      </c>
      <c r="G119" s="11">
        <f>C119-F119</f>
        <v>131565000</v>
      </c>
      <c r="H119" s="4">
        <f>F119/C119*100</f>
        <v>5.566322136089577</v>
      </c>
    </row>
    <row r="120" spans="1:8" ht="12.75" customHeight="1">
      <c r="A120" s="2" t="s">
        <v>28</v>
      </c>
      <c r="B120" s="10" t="s">
        <v>103</v>
      </c>
      <c r="C120" s="11">
        <v>43589000</v>
      </c>
      <c r="D120" s="3">
        <v>0</v>
      </c>
      <c r="E120" s="3">
        <v>3632000</v>
      </c>
      <c r="F120" s="11">
        <f>D120+E120</f>
        <v>3632000</v>
      </c>
      <c r="G120" s="11">
        <f>C120-F120</f>
        <v>39957000</v>
      </c>
      <c r="H120" s="4">
        <f>F120/C120*100</f>
        <v>8.332377434673885</v>
      </c>
    </row>
    <row r="121" spans="1:8" ht="12.75" customHeight="1">
      <c r="A121" s="98" t="s">
        <v>63</v>
      </c>
      <c r="B121" s="99"/>
      <c r="C121" s="13">
        <f>SUM(C119:C120)</f>
        <v>182909000</v>
      </c>
      <c r="D121" s="13">
        <f>SUM(D119:D120)</f>
        <v>7755000</v>
      </c>
      <c r="E121" s="13">
        <f>SUM(E119:E120)</f>
        <v>3632000</v>
      </c>
      <c r="F121" s="13">
        <f>SUM(F119:F120)</f>
        <v>11387000</v>
      </c>
      <c r="G121" s="13">
        <f>SUM(G119:G120)</f>
        <v>171522000</v>
      </c>
      <c r="H121" s="5">
        <f>F121/C121*100</f>
        <v>6.225500112077591</v>
      </c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9" ht="12.75" customHeight="1">
      <c r="A123" s="98" t="s">
        <v>109</v>
      </c>
      <c r="B123" s="99"/>
      <c r="C123" s="13">
        <f>C80+C86+C92+C98+C104+C110+C116+C121</f>
        <v>24349068000</v>
      </c>
      <c r="D123" s="13">
        <f>D80+D86+D92+D98+D104+D110+D116+D121</f>
        <v>1823230500</v>
      </c>
      <c r="E123" s="13">
        <f>E80+E86+E92+E98+E104+E110+E116+E121</f>
        <v>197691600</v>
      </c>
      <c r="F123" s="13">
        <f>F80+F86+F92+F98+F104+F110+F116+F121</f>
        <v>2020922100</v>
      </c>
      <c r="G123" s="13">
        <f>G80+G86+G92+G98+G104+G110+G116+G121</f>
        <v>22328145900</v>
      </c>
      <c r="H123" s="5">
        <f>F123/C123*100</f>
        <v>8.299792419159534</v>
      </c>
      <c r="I123" s="19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9"/>
    </row>
    <row r="125" spans="1:9" ht="12.75">
      <c r="A125" s="104" t="s">
        <v>110</v>
      </c>
      <c r="B125" s="105"/>
      <c r="C125" s="105"/>
      <c r="D125" s="105"/>
      <c r="E125" s="105"/>
      <c r="F125" s="105"/>
      <c r="G125" s="105"/>
      <c r="H125" s="106"/>
      <c r="I125" s="19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 customHeight="1">
      <c r="A127" s="100" t="s">
        <v>111</v>
      </c>
      <c r="B127" s="103"/>
      <c r="C127" s="103"/>
      <c r="D127" s="103"/>
      <c r="E127" s="103"/>
      <c r="F127" s="103"/>
      <c r="G127" s="103"/>
      <c r="H127" s="10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 customHeight="1">
      <c r="A129" s="2" t="s">
        <v>29</v>
      </c>
      <c r="B129" s="10" t="s">
        <v>30</v>
      </c>
      <c r="C129" s="11">
        <v>1194980000</v>
      </c>
      <c r="D129" s="3">
        <v>0</v>
      </c>
      <c r="E129" s="3">
        <v>0</v>
      </c>
      <c r="F129" s="11">
        <f>D129+E129</f>
        <v>0</v>
      </c>
      <c r="G129" s="11">
        <f>C129-F129</f>
        <v>1194980000</v>
      </c>
      <c r="H129" s="4">
        <f>F129/C129*100</f>
        <v>0</v>
      </c>
    </row>
    <row r="130" spans="1:8" ht="12.75" customHeight="1">
      <c r="A130" s="2" t="s">
        <v>31</v>
      </c>
      <c r="B130" s="10" t="s">
        <v>112</v>
      </c>
      <c r="C130" s="11">
        <v>55036000</v>
      </c>
      <c r="D130" s="3">
        <v>0</v>
      </c>
      <c r="E130" s="3">
        <v>0</v>
      </c>
      <c r="F130" s="11">
        <f>D130+E130</f>
        <v>0</v>
      </c>
      <c r="G130" s="11">
        <f>C130-F130</f>
        <v>55036000</v>
      </c>
      <c r="H130" s="4">
        <f>F130/C130*100</f>
        <v>0</v>
      </c>
    </row>
    <row r="131" spans="1:8" ht="12.75" customHeight="1">
      <c r="A131" s="98" t="s">
        <v>70</v>
      </c>
      <c r="B131" s="99"/>
      <c r="C131" s="13">
        <f>SUM(C129:C130)</f>
        <v>1250016000</v>
      </c>
      <c r="D131" s="13">
        <f>SUM(D129:D130)</f>
        <v>0</v>
      </c>
      <c r="E131" s="13">
        <f>SUM(E129:E130)</f>
        <v>0</v>
      </c>
      <c r="F131" s="13">
        <f>SUM(F129:F130)</f>
        <v>0</v>
      </c>
      <c r="G131" s="13">
        <f>SUM(G129:G130)</f>
        <v>1250016000</v>
      </c>
      <c r="H131" s="5">
        <f>F131/C131*100</f>
        <v>0</v>
      </c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 customHeight="1">
      <c r="A133" s="100" t="s">
        <v>32</v>
      </c>
      <c r="B133" s="103"/>
      <c r="C133" s="103"/>
      <c r="D133" s="103"/>
      <c r="E133" s="103"/>
      <c r="F133" s="103"/>
      <c r="G133" s="103"/>
      <c r="H133" s="10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 customHeight="1">
      <c r="A135" s="2" t="s">
        <v>33</v>
      </c>
      <c r="B135" s="10" t="s">
        <v>34</v>
      </c>
      <c r="C135" s="3">
        <v>353655000</v>
      </c>
      <c r="D135" s="3">
        <v>353655000</v>
      </c>
      <c r="E135" s="3">
        <v>0</v>
      </c>
      <c r="F135" s="11">
        <f>D135+E135</f>
        <v>353655000</v>
      </c>
      <c r="G135" s="11">
        <f>C135-F135</f>
        <v>0</v>
      </c>
      <c r="H135" s="4">
        <f>F135/C135*100</f>
        <v>100</v>
      </c>
    </row>
    <row r="136" spans="1:8" ht="12.75" customHeight="1">
      <c r="A136" s="98" t="s">
        <v>71</v>
      </c>
      <c r="B136" s="99"/>
      <c r="C136" s="13">
        <f>SUM(C135)</f>
        <v>353655000</v>
      </c>
      <c r="D136" s="13">
        <f>SUM(D135)</f>
        <v>353655000</v>
      </c>
      <c r="E136" s="13">
        <f>SUM(E135)</f>
        <v>0</v>
      </c>
      <c r="F136" s="13">
        <f>SUM(F135)</f>
        <v>353655000</v>
      </c>
      <c r="G136" s="13">
        <f>SUM(G135)</f>
        <v>0</v>
      </c>
      <c r="H136" s="5">
        <f>F136/C136*100</f>
        <v>100</v>
      </c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 customHeight="1">
      <c r="A138" s="100" t="s">
        <v>116</v>
      </c>
      <c r="B138" s="103"/>
      <c r="C138" s="103"/>
      <c r="D138" s="103"/>
      <c r="E138" s="103"/>
      <c r="F138" s="103"/>
      <c r="G138" s="103"/>
      <c r="H138" s="10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 customHeight="1">
      <c r="A140" s="2" t="s">
        <v>31</v>
      </c>
      <c r="B140" s="10" t="s">
        <v>113</v>
      </c>
      <c r="C140" s="11">
        <v>100000000</v>
      </c>
      <c r="D140" s="3">
        <v>0</v>
      </c>
      <c r="E140" s="3">
        <v>0</v>
      </c>
      <c r="F140" s="11">
        <f>D140+E140</f>
        <v>0</v>
      </c>
      <c r="G140" s="11">
        <f>C140-F140</f>
        <v>100000000</v>
      </c>
      <c r="H140" s="4">
        <f>F140/C140*100</f>
        <v>0</v>
      </c>
    </row>
    <row r="141" spans="1:8" ht="12.75" customHeight="1">
      <c r="A141" s="98" t="s">
        <v>72</v>
      </c>
      <c r="B141" s="99"/>
      <c r="C141" s="13">
        <f>SUM(C140)</f>
        <v>100000000</v>
      </c>
      <c r="D141" s="13">
        <f>SUM(D140)</f>
        <v>0</v>
      </c>
      <c r="E141" s="13">
        <f>SUM(E140)</f>
        <v>0</v>
      </c>
      <c r="F141" s="13">
        <f>SUM(F140)</f>
        <v>0</v>
      </c>
      <c r="G141" s="13">
        <f>SUM(G140)</f>
        <v>100000000</v>
      </c>
      <c r="H141" s="5">
        <f>F141/C141*100</f>
        <v>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 customHeight="1">
      <c r="A143" s="100" t="s">
        <v>89</v>
      </c>
      <c r="B143" s="103"/>
      <c r="C143" s="103"/>
      <c r="D143" s="103"/>
      <c r="E143" s="103"/>
      <c r="F143" s="103"/>
      <c r="G143" s="103"/>
      <c r="H143" s="10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 customHeight="1">
      <c r="A145" s="2" t="s">
        <v>35</v>
      </c>
      <c r="B145" s="10" t="s">
        <v>114</v>
      </c>
      <c r="C145" s="11">
        <v>837424000</v>
      </c>
      <c r="D145" s="3">
        <v>0</v>
      </c>
      <c r="E145" s="3">
        <v>0</v>
      </c>
      <c r="F145" s="11">
        <f>D145+E145</f>
        <v>0</v>
      </c>
      <c r="G145" s="11">
        <f>C145-F145</f>
        <v>837424000</v>
      </c>
      <c r="H145" s="4">
        <f>F145/C145*100</f>
        <v>0</v>
      </c>
    </row>
    <row r="146" spans="1:8" ht="12.75" customHeight="1">
      <c r="A146" s="98" t="s">
        <v>62</v>
      </c>
      <c r="B146" s="99"/>
      <c r="C146" s="13">
        <f>SUM(C145)</f>
        <v>837424000</v>
      </c>
      <c r="D146" s="13">
        <f>SUM(D145)</f>
        <v>0</v>
      </c>
      <c r="E146" s="13">
        <f>SUM(E145)</f>
        <v>0</v>
      </c>
      <c r="F146" s="13">
        <f>SUM(F145)</f>
        <v>0</v>
      </c>
      <c r="G146" s="13">
        <f>SUM(G145)</f>
        <v>837424000</v>
      </c>
      <c r="H146" s="5">
        <f>F146/C146*100</f>
        <v>0</v>
      </c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 customHeight="1">
      <c r="A148" s="100" t="s">
        <v>115</v>
      </c>
      <c r="B148" s="103"/>
      <c r="C148" s="103"/>
      <c r="D148" s="103"/>
      <c r="E148" s="103"/>
      <c r="F148" s="103"/>
      <c r="G148" s="103"/>
      <c r="H148" s="10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 customHeight="1">
      <c r="A150" s="2" t="s">
        <v>36</v>
      </c>
      <c r="B150" s="14" t="s">
        <v>117</v>
      </c>
      <c r="C150" s="11">
        <v>261704000</v>
      </c>
      <c r="D150" s="3">
        <v>0</v>
      </c>
      <c r="E150" s="3">
        <v>0</v>
      </c>
      <c r="F150" s="11">
        <f>D150+E150</f>
        <v>0</v>
      </c>
      <c r="G150" s="11">
        <f>C150-F150</f>
        <v>261704000</v>
      </c>
      <c r="H150" s="4">
        <f>F150/C150*100</f>
        <v>0</v>
      </c>
    </row>
    <row r="151" spans="1:8" ht="12.75" customHeight="1">
      <c r="A151" s="98" t="s">
        <v>73</v>
      </c>
      <c r="B151" s="99"/>
      <c r="C151" s="13">
        <f>SUM(C150)</f>
        <v>261704000</v>
      </c>
      <c r="D151" s="13">
        <f>SUM(D150)</f>
        <v>0</v>
      </c>
      <c r="E151" s="13">
        <f>SUM(E150)</f>
        <v>0</v>
      </c>
      <c r="F151" s="13">
        <f>SUM(F150)</f>
        <v>0</v>
      </c>
      <c r="G151" s="13">
        <f>SUM(G150)</f>
        <v>261704000</v>
      </c>
      <c r="H151" s="5">
        <f>F151/C151*100</f>
        <v>0</v>
      </c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 customHeight="1">
      <c r="A153" s="100" t="s">
        <v>108</v>
      </c>
      <c r="B153" s="103"/>
      <c r="C153" s="103"/>
      <c r="D153" s="103"/>
      <c r="E153" s="103"/>
      <c r="F153" s="103"/>
      <c r="G153" s="103"/>
      <c r="H153" s="10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 customHeight="1">
      <c r="A155" s="2" t="s">
        <v>37</v>
      </c>
      <c r="B155" s="10" t="s">
        <v>118</v>
      </c>
      <c r="C155" s="11">
        <v>338070000</v>
      </c>
      <c r="D155" s="3">
        <v>0</v>
      </c>
      <c r="E155" s="3">
        <v>0</v>
      </c>
      <c r="F155" s="11">
        <f>D155+E155</f>
        <v>0</v>
      </c>
      <c r="G155" s="11">
        <f>C155-F155</f>
        <v>338070000</v>
      </c>
      <c r="H155" s="4">
        <f>F155/C155*100</f>
        <v>0</v>
      </c>
    </row>
    <row r="156" spans="1:8" ht="12.75" customHeight="1">
      <c r="A156" s="98" t="s">
        <v>69</v>
      </c>
      <c r="B156" s="99"/>
      <c r="C156" s="13">
        <f>SUM(C155)</f>
        <v>338070000</v>
      </c>
      <c r="D156" s="13">
        <f>SUM(D155)</f>
        <v>0</v>
      </c>
      <c r="E156" s="13">
        <f>SUM(E155)</f>
        <v>0</v>
      </c>
      <c r="F156" s="13">
        <f>SUM(F155)</f>
        <v>0</v>
      </c>
      <c r="G156" s="13">
        <f>SUM(G155)</f>
        <v>338070000</v>
      </c>
      <c r="H156" s="5">
        <f>F156/C156*100</f>
        <v>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 customHeight="1">
      <c r="A158" s="100" t="s">
        <v>119</v>
      </c>
      <c r="B158" s="103"/>
      <c r="C158" s="103"/>
      <c r="D158" s="103"/>
      <c r="E158" s="103"/>
      <c r="F158" s="103"/>
      <c r="G158" s="103"/>
      <c r="H158" s="10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 customHeight="1">
      <c r="A160" s="2" t="s">
        <v>38</v>
      </c>
      <c r="B160" s="10" t="s">
        <v>120</v>
      </c>
      <c r="C160" s="11">
        <v>2161370000</v>
      </c>
      <c r="D160" s="3">
        <v>0</v>
      </c>
      <c r="E160" s="3">
        <v>130788861.99</v>
      </c>
      <c r="F160" s="11">
        <f>D160+E160</f>
        <v>130788861.99</v>
      </c>
      <c r="G160" s="11">
        <f>C160-F160</f>
        <v>2030581138.01</v>
      </c>
      <c r="H160" s="4">
        <f aca="true" t="shared" si="7" ref="H160:H165">F160/C160*100</f>
        <v>6.051201876124865</v>
      </c>
    </row>
    <row r="161" spans="1:8" ht="12.75" customHeight="1">
      <c r="A161" s="98" t="s">
        <v>74</v>
      </c>
      <c r="B161" s="99"/>
      <c r="C161" s="13">
        <f>SUM(C160)</f>
        <v>2161370000</v>
      </c>
      <c r="D161" s="13">
        <f>SUM(D160)</f>
        <v>0</v>
      </c>
      <c r="E161" s="13">
        <f>SUM(E160)</f>
        <v>130788861.99</v>
      </c>
      <c r="F161" s="13">
        <f>SUM(F160)</f>
        <v>130788861.99</v>
      </c>
      <c r="G161" s="13">
        <f>SUM(G160)</f>
        <v>2030581138.01</v>
      </c>
      <c r="H161" s="5">
        <f t="shared" si="7"/>
        <v>6.051201876124865</v>
      </c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 customHeight="1">
      <c r="A163" s="98" t="s">
        <v>123</v>
      </c>
      <c r="B163" s="99"/>
      <c r="C163" s="13">
        <f>C131+C136+C141+C146+C151+C156+C161</f>
        <v>5302239000</v>
      </c>
      <c r="D163" s="13">
        <f>D131+D136+D141+D146+D151+D156+D161</f>
        <v>353655000</v>
      </c>
      <c r="E163" s="13">
        <f>E131+E136+E141+E146+E151+E156+E161</f>
        <v>130788861.99</v>
      </c>
      <c r="F163" s="13">
        <f>F131+F136+F141+F146+F151+F156+F161</f>
        <v>484443861.99</v>
      </c>
      <c r="G163" s="13">
        <f>G131+G136+G141+G146+G151+G156+G161</f>
        <v>4817795138.01</v>
      </c>
      <c r="H163" s="5">
        <f t="shared" si="7"/>
        <v>9.136590447733495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98" t="s">
        <v>124</v>
      </c>
      <c r="B165" s="99"/>
      <c r="C165" s="13">
        <f>C72+C123+C163</f>
        <v>31790828000</v>
      </c>
      <c r="D165" s="13">
        <f>D72+D123+D163</f>
        <v>2333986592.15</v>
      </c>
      <c r="E165" s="13">
        <f>E72+E123+E163</f>
        <v>629889336.36</v>
      </c>
      <c r="F165" s="13">
        <f>F72+F123+F163</f>
        <v>2963875928.51</v>
      </c>
      <c r="G165" s="13">
        <f>G72+G123+G163</f>
        <v>28826952071.489998</v>
      </c>
      <c r="H165" s="5">
        <f t="shared" si="7"/>
        <v>9.32305358171231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3.5" customHeight="1">
      <c r="A167" s="100" t="s">
        <v>121</v>
      </c>
      <c r="B167" s="101"/>
      <c r="C167" s="17">
        <f>C165</f>
        <v>31790828000</v>
      </c>
      <c r="D167" s="17">
        <f>D165</f>
        <v>2333986592.15</v>
      </c>
      <c r="E167" s="17">
        <f>E165</f>
        <v>629889336.36</v>
      </c>
      <c r="F167" s="17">
        <f>F165</f>
        <v>2963875928.51</v>
      </c>
      <c r="G167" s="17">
        <f>G165</f>
        <v>28826952071.489998</v>
      </c>
      <c r="H167" s="5">
        <f>F167/C167*100</f>
        <v>9.32305358171231</v>
      </c>
    </row>
    <row r="168" spans="1:3" ht="12.75">
      <c r="A168" s="15"/>
      <c r="B168" s="15"/>
      <c r="C168" s="19"/>
    </row>
    <row r="169" ht="12.75">
      <c r="C169" s="19"/>
    </row>
    <row r="170" spans="3:4" ht="15.75">
      <c r="C170" s="26"/>
      <c r="D170" s="19"/>
    </row>
    <row r="171" spans="7:8" ht="12.75" customHeight="1">
      <c r="G171" s="9"/>
      <c r="H171" s="9"/>
    </row>
    <row r="172" spans="7:8" ht="12.75">
      <c r="G172" s="16"/>
      <c r="H172" s="16"/>
    </row>
  </sheetData>
  <sheetProtection/>
  <mergeCells count="59">
    <mergeCell ref="A2:H3"/>
    <mergeCell ref="A5:H5"/>
    <mergeCell ref="A8:H8"/>
    <mergeCell ref="A9:H9"/>
    <mergeCell ref="G10:H10"/>
    <mergeCell ref="A13:H13"/>
    <mergeCell ref="A15:H15"/>
    <mergeCell ref="A26:B26"/>
    <mergeCell ref="A28:H28"/>
    <mergeCell ref="A35:B35"/>
    <mergeCell ref="A37:H37"/>
    <mergeCell ref="A42:B42"/>
    <mergeCell ref="A44:H44"/>
    <mergeCell ref="A48:B48"/>
    <mergeCell ref="A50:H50"/>
    <mergeCell ref="A53:B53"/>
    <mergeCell ref="A55:H55"/>
    <mergeCell ref="A58:B58"/>
    <mergeCell ref="A60:H60"/>
    <mergeCell ref="A63:B63"/>
    <mergeCell ref="A65:H65"/>
    <mergeCell ref="A70:B70"/>
    <mergeCell ref="A72:B72"/>
    <mergeCell ref="A74:H74"/>
    <mergeCell ref="A76:H76"/>
    <mergeCell ref="A80:B80"/>
    <mergeCell ref="A82:H82"/>
    <mergeCell ref="A86:B86"/>
    <mergeCell ref="A88:H88"/>
    <mergeCell ref="A92:B92"/>
    <mergeCell ref="A94:H94"/>
    <mergeCell ref="A98:B98"/>
    <mergeCell ref="A100:H100"/>
    <mergeCell ref="A104:B104"/>
    <mergeCell ref="A106:H106"/>
    <mergeCell ref="A110:B110"/>
    <mergeCell ref="A112:H112"/>
    <mergeCell ref="A116:B116"/>
    <mergeCell ref="A118:H118"/>
    <mergeCell ref="A121:B121"/>
    <mergeCell ref="A123:B123"/>
    <mergeCell ref="A125:H125"/>
    <mergeCell ref="A156:B156"/>
    <mergeCell ref="A127:H127"/>
    <mergeCell ref="A131:B131"/>
    <mergeCell ref="A133:H133"/>
    <mergeCell ref="A136:B136"/>
    <mergeCell ref="A138:H138"/>
    <mergeCell ref="A141:B141"/>
    <mergeCell ref="A158:H158"/>
    <mergeCell ref="A161:B161"/>
    <mergeCell ref="A163:B163"/>
    <mergeCell ref="A165:B165"/>
    <mergeCell ref="A167:B167"/>
    <mergeCell ref="A143:H143"/>
    <mergeCell ref="A146:B146"/>
    <mergeCell ref="A148:H148"/>
    <mergeCell ref="A151:B151"/>
    <mergeCell ref="A153:H153"/>
  </mergeCells>
  <printOptions/>
  <pageMargins left="0.39" right="0.259722222222222" top="0.42" bottom="0.39" header="0" footer="0"/>
  <pageSetup firstPageNumber="5" useFirstPageNumber="1" fitToHeight="0" fitToWidth="0" horizontalDpi="600" verticalDpi="600" orientation="landscape" paperSize="9" r:id="rId2"/>
  <headerFooter alignWithMargins="0">
    <oddFooter>&amp;C&amp;"Arial,Bold"&amp;12&amp;P</oddFooter>
  </headerFooter>
  <rowBreaks count="3" manualBreakCount="3">
    <brk id="36" max="7" man="1"/>
    <brk id="81" max="7" man="1"/>
    <brk id="124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2"/>
  <sheetViews>
    <sheetView showGridLines="0" zoomScalePageLayoutView="0" workbookViewId="0" topLeftCell="A84">
      <selection activeCell="D85" activeCellId="6" sqref="D120 D115 D109 D103 D97 D91 D85"/>
    </sheetView>
  </sheetViews>
  <sheetFormatPr defaultColWidth="6.8515625" defaultRowHeight="12.75"/>
  <cols>
    <col min="1" max="1" width="7.8515625" style="0" customWidth="1"/>
    <col min="2" max="2" width="45.140625" style="0" customWidth="1"/>
    <col min="3" max="3" width="17.28125" style="0" customWidth="1"/>
    <col min="4" max="4" width="15.8515625" style="0" customWidth="1"/>
    <col min="5" max="5" width="15.28125" style="0" customWidth="1"/>
    <col min="6" max="6" width="16.57421875" style="0" bestFit="1" customWidth="1"/>
    <col min="7" max="7" width="17.57421875" style="0" bestFit="1" customWidth="1"/>
    <col min="8" max="8" width="8.00390625" style="0" customWidth="1"/>
    <col min="9" max="9" width="15.140625" style="0" bestFit="1" customWidth="1"/>
    <col min="10" max="10" width="13.140625" style="24" bestFit="1" customWidth="1"/>
  </cols>
  <sheetData>
    <row r="2" spans="1:8" ht="15" customHeight="1">
      <c r="A2" s="110" t="s">
        <v>135</v>
      </c>
      <c r="B2" s="110"/>
      <c r="C2" s="110"/>
      <c r="D2" s="110"/>
      <c r="E2" s="110"/>
      <c r="F2" s="110"/>
      <c r="G2" s="110"/>
      <c r="H2" s="110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4" ht="12.75"/>
    <row r="5" spans="1:8" ht="18">
      <c r="A5" s="111" t="s">
        <v>136</v>
      </c>
      <c r="B5" s="111"/>
      <c r="C5" s="111"/>
      <c r="D5" s="111"/>
      <c r="E5" s="111"/>
      <c r="F5" s="111"/>
      <c r="G5" s="111"/>
      <c r="H5" s="111"/>
    </row>
    <row r="6" ht="12.75"/>
    <row r="7" ht="12.75" customHeight="1">
      <c r="B7" s="9"/>
    </row>
    <row r="8" spans="1:8" ht="20.25" customHeight="1">
      <c r="A8" s="109" t="s">
        <v>41</v>
      </c>
      <c r="B8" s="109"/>
      <c r="C8" s="109"/>
      <c r="D8" s="109"/>
      <c r="E8" s="109"/>
      <c r="F8" s="109"/>
      <c r="G8" s="109"/>
      <c r="H8" s="109"/>
    </row>
    <row r="9" spans="1:8" ht="12.75" customHeight="1">
      <c r="A9" s="109" t="s">
        <v>42</v>
      </c>
      <c r="B9" s="109"/>
      <c r="C9" s="109"/>
      <c r="D9" s="109"/>
      <c r="E9" s="109"/>
      <c r="F9" s="109"/>
      <c r="G9" s="109"/>
      <c r="H9" s="109"/>
    </row>
    <row r="10" spans="7:8" ht="12.75" customHeight="1">
      <c r="G10" s="102" t="s">
        <v>43</v>
      </c>
      <c r="H10" s="102"/>
    </row>
    <row r="11" spans="1:10" s="18" customFormat="1" ht="23.25" customHeight="1">
      <c r="A11" s="20" t="s">
        <v>125</v>
      </c>
      <c r="B11" s="21" t="s">
        <v>126</v>
      </c>
      <c r="C11" s="22" t="s">
        <v>132</v>
      </c>
      <c r="D11" s="23" t="s">
        <v>133</v>
      </c>
      <c r="E11" s="23" t="s">
        <v>131</v>
      </c>
      <c r="F11" s="23" t="s">
        <v>134</v>
      </c>
      <c r="G11" s="21" t="s">
        <v>47</v>
      </c>
      <c r="H11" s="23" t="s">
        <v>48</v>
      </c>
      <c r="J11" s="25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04" t="s">
        <v>122</v>
      </c>
      <c r="B13" s="105"/>
      <c r="C13" s="105"/>
      <c r="D13" s="105"/>
      <c r="E13" s="105"/>
      <c r="F13" s="105"/>
      <c r="G13" s="105"/>
      <c r="H13" s="106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 customHeight="1">
      <c r="A15" s="100" t="s">
        <v>104</v>
      </c>
      <c r="B15" s="103"/>
      <c r="C15" s="103"/>
      <c r="D15" s="103"/>
      <c r="E15" s="103"/>
      <c r="F15" s="103"/>
      <c r="G15" s="103"/>
      <c r="H15" s="10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 customHeight="1">
      <c r="A17" s="2" t="s">
        <v>0</v>
      </c>
      <c r="B17" s="10" t="s">
        <v>49</v>
      </c>
      <c r="C17" s="11">
        <v>49984000</v>
      </c>
      <c r="D17" s="3">
        <v>6527509.550000001</v>
      </c>
      <c r="E17" s="3">
        <v>309352.56</v>
      </c>
      <c r="F17" s="11">
        <f>D17+E17</f>
        <v>6836862.11</v>
      </c>
      <c r="G17" s="11">
        <f>C17-F17</f>
        <v>43147137.89</v>
      </c>
      <c r="H17" s="4">
        <f>F17/C17*100</f>
        <v>13.678101212387963</v>
      </c>
    </row>
    <row r="18" spans="1:8" ht="12.75" customHeight="1">
      <c r="A18" s="2" t="s">
        <v>1</v>
      </c>
      <c r="B18" s="10" t="s">
        <v>50</v>
      </c>
      <c r="C18" s="11">
        <v>4700000</v>
      </c>
      <c r="D18" s="3">
        <v>3890000</v>
      </c>
      <c r="E18" s="3">
        <v>460000</v>
      </c>
      <c r="F18" s="11">
        <f aca="true" t="shared" si="0" ref="F18:F25">D18+E18</f>
        <v>4350000</v>
      </c>
      <c r="G18" s="11">
        <f aca="true" t="shared" si="1" ref="G18:G25">C18-F18</f>
        <v>350000</v>
      </c>
      <c r="H18" s="4">
        <f aca="true" t="shared" si="2" ref="H18:H26">F18/C18*100</f>
        <v>92.5531914893617</v>
      </c>
    </row>
    <row r="19" spans="1:8" ht="12.75" customHeight="1">
      <c r="A19" s="2" t="s">
        <v>2</v>
      </c>
      <c r="B19" s="10" t="s">
        <v>51</v>
      </c>
      <c r="C19" s="11">
        <v>10500000</v>
      </c>
      <c r="D19" s="3">
        <v>500000</v>
      </c>
      <c r="E19" s="3">
        <v>30000</v>
      </c>
      <c r="F19" s="11">
        <f t="shared" si="0"/>
        <v>530000</v>
      </c>
      <c r="G19" s="11">
        <f t="shared" si="1"/>
        <v>9970000</v>
      </c>
      <c r="H19" s="4">
        <f t="shared" si="2"/>
        <v>5.0476190476190474</v>
      </c>
    </row>
    <row r="20" spans="1:8" ht="12.75" customHeight="1">
      <c r="A20" s="2" t="s">
        <v>3</v>
      </c>
      <c r="B20" s="10" t="s">
        <v>52</v>
      </c>
      <c r="C20" s="11">
        <v>359122800</v>
      </c>
      <c r="D20" s="3">
        <v>7047606.97</v>
      </c>
      <c r="E20" s="3">
        <v>571500</v>
      </c>
      <c r="F20" s="11">
        <f t="shared" si="0"/>
        <v>7619106.97</v>
      </c>
      <c r="G20" s="11">
        <f t="shared" si="1"/>
        <v>351503693.03</v>
      </c>
      <c r="H20" s="4">
        <f t="shared" si="2"/>
        <v>2.1215882060398283</v>
      </c>
    </row>
    <row r="21" spans="1:8" ht="12.75" customHeight="1">
      <c r="A21" s="2" t="s">
        <v>4</v>
      </c>
      <c r="B21" s="10" t="s">
        <v>53</v>
      </c>
      <c r="C21" s="11">
        <v>16200000</v>
      </c>
      <c r="D21" s="3">
        <v>427500</v>
      </c>
      <c r="E21" s="3">
        <v>315000</v>
      </c>
      <c r="F21" s="11">
        <f t="shared" si="0"/>
        <v>742500</v>
      </c>
      <c r="G21" s="11">
        <f t="shared" si="1"/>
        <v>15457500</v>
      </c>
      <c r="H21" s="4">
        <f t="shared" si="2"/>
        <v>4.583333333333333</v>
      </c>
    </row>
    <row r="22" spans="1:8" ht="12.75" customHeight="1">
      <c r="A22" s="2" t="s">
        <v>5</v>
      </c>
      <c r="B22" s="10" t="s">
        <v>54</v>
      </c>
      <c r="C22" s="11">
        <v>29290000</v>
      </c>
      <c r="D22" s="3">
        <v>0</v>
      </c>
      <c r="E22" s="3">
        <v>0</v>
      </c>
      <c r="F22" s="11">
        <f t="shared" si="0"/>
        <v>0</v>
      </c>
      <c r="G22" s="11">
        <f t="shared" si="1"/>
        <v>29290000</v>
      </c>
      <c r="H22" s="4">
        <f t="shared" si="2"/>
        <v>0</v>
      </c>
    </row>
    <row r="23" spans="1:8" ht="12.75" customHeight="1">
      <c r="A23" s="2" t="s">
        <v>6</v>
      </c>
      <c r="B23" s="12" t="s">
        <v>55</v>
      </c>
      <c r="C23" s="11">
        <v>8128600</v>
      </c>
      <c r="D23" s="3">
        <v>719000</v>
      </c>
      <c r="E23" s="3">
        <v>588000</v>
      </c>
      <c r="F23" s="11">
        <f t="shared" si="0"/>
        <v>1307000</v>
      </c>
      <c r="G23" s="11">
        <f t="shared" si="1"/>
        <v>6821600</v>
      </c>
      <c r="H23" s="4">
        <f t="shared" si="2"/>
        <v>16.079029599192975</v>
      </c>
    </row>
    <row r="24" spans="1:8" ht="12.75" customHeight="1">
      <c r="A24" s="2" t="s">
        <v>7</v>
      </c>
      <c r="B24" s="10" t="s">
        <v>56</v>
      </c>
      <c r="C24" s="11">
        <v>4200000</v>
      </c>
      <c r="D24" s="3">
        <v>211000</v>
      </c>
      <c r="E24" s="3">
        <v>100000</v>
      </c>
      <c r="F24" s="11">
        <f t="shared" si="0"/>
        <v>311000</v>
      </c>
      <c r="G24" s="11">
        <f t="shared" si="1"/>
        <v>3889000</v>
      </c>
      <c r="H24" s="4">
        <f t="shared" si="2"/>
        <v>7.404761904761904</v>
      </c>
    </row>
    <row r="25" spans="1:8" ht="12.75" customHeight="1">
      <c r="A25" s="2" t="s">
        <v>8</v>
      </c>
      <c r="B25" s="10" t="s">
        <v>57</v>
      </c>
      <c r="C25" s="11">
        <v>13380000</v>
      </c>
      <c r="D25" s="3">
        <v>0</v>
      </c>
      <c r="E25" s="3">
        <v>0</v>
      </c>
      <c r="F25" s="11">
        <f t="shared" si="0"/>
        <v>0</v>
      </c>
      <c r="G25" s="11">
        <f t="shared" si="1"/>
        <v>13380000</v>
      </c>
      <c r="H25" s="4">
        <f t="shared" si="2"/>
        <v>0</v>
      </c>
    </row>
    <row r="26" spans="1:8" ht="12.75" customHeight="1">
      <c r="A26" s="98" t="s">
        <v>58</v>
      </c>
      <c r="B26" s="99"/>
      <c r="C26" s="13">
        <f>SUM(C17:C25)</f>
        <v>495505400</v>
      </c>
      <c r="D26" s="13">
        <f>SUM(D17:D25)</f>
        <v>19322616.52</v>
      </c>
      <c r="E26" s="13">
        <f>SUM(E17:E25)</f>
        <v>2373852.56</v>
      </c>
      <c r="F26" s="13">
        <f>SUM(F17:F25)</f>
        <v>21696469.08</v>
      </c>
      <c r="G26" s="13">
        <f>SUM(G17:G25)</f>
        <v>473808930.91999996</v>
      </c>
      <c r="H26" s="5">
        <f t="shared" si="2"/>
        <v>4.378654416278813</v>
      </c>
    </row>
    <row r="27" spans="1:8" ht="12.75">
      <c r="A27" s="1"/>
      <c r="B27" s="1"/>
      <c r="C27" s="1"/>
      <c r="D27" s="1"/>
      <c r="E27" s="1"/>
      <c r="F27" s="27"/>
      <c r="G27" s="1"/>
      <c r="H27" s="1"/>
    </row>
    <row r="28" spans="1:8" ht="12.75" customHeight="1">
      <c r="A28" s="100" t="s">
        <v>75</v>
      </c>
      <c r="B28" s="103"/>
      <c r="C28" s="103"/>
      <c r="D28" s="103"/>
      <c r="E28" s="103"/>
      <c r="F28" s="103"/>
      <c r="G28" s="103"/>
      <c r="H28" s="101"/>
    </row>
    <row r="29" spans="1:8" ht="12.75" customHeight="1">
      <c r="A29" s="2" t="s">
        <v>9</v>
      </c>
      <c r="B29" s="10" t="s">
        <v>76</v>
      </c>
      <c r="C29" s="11">
        <v>54000000</v>
      </c>
      <c r="D29" s="3">
        <v>1128025</v>
      </c>
      <c r="E29" s="3">
        <v>330100</v>
      </c>
      <c r="F29" s="11">
        <f aca="true" t="shared" si="3" ref="F29:F34">D29+E29</f>
        <v>1458125</v>
      </c>
      <c r="G29" s="11">
        <f aca="true" t="shared" si="4" ref="G29:G34">C29-F29</f>
        <v>52541875</v>
      </c>
      <c r="H29" s="4">
        <f aca="true" t="shared" si="5" ref="H29:H35">F29/C29*100</f>
        <v>2.7002314814814814</v>
      </c>
    </row>
    <row r="30" spans="1:8" ht="12.75" customHeight="1">
      <c r="A30" s="2" t="s">
        <v>10</v>
      </c>
      <c r="B30" s="10" t="s">
        <v>77</v>
      </c>
      <c r="C30" s="11">
        <v>10010000</v>
      </c>
      <c r="D30" s="3">
        <v>793000</v>
      </c>
      <c r="E30" s="3">
        <v>58500</v>
      </c>
      <c r="F30" s="11">
        <f t="shared" si="3"/>
        <v>851500</v>
      </c>
      <c r="G30" s="11">
        <f t="shared" si="4"/>
        <v>9158500</v>
      </c>
      <c r="H30" s="4">
        <f t="shared" si="5"/>
        <v>8.506493506493506</v>
      </c>
    </row>
    <row r="31" spans="1:8" ht="12.75" customHeight="1">
      <c r="A31" s="2" t="s">
        <v>11</v>
      </c>
      <c r="B31" s="10" t="s">
        <v>78</v>
      </c>
      <c r="C31" s="11">
        <v>117780000</v>
      </c>
      <c r="D31" s="3">
        <v>14808200</v>
      </c>
      <c r="E31" s="3">
        <v>15939400</v>
      </c>
      <c r="F31" s="11">
        <f t="shared" si="3"/>
        <v>30747600</v>
      </c>
      <c r="G31" s="11">
        <f t="shared" si="4"/>
        <v>87032400</v>
      </c>
      <c r="H31" s="4">
        <f t="shared" si="5"/>
        <v>26.105960264900663</v>
      </c>
    </row>
    <row r="32" spans="1:8" ht="12.75" customHeight="1">
      <c r="A32" s="2" t="s">
        <v>12</v>
      </c>
      <c r="B32" s="10" t="s">
        <v>79</v>
      </c>
      <c r="C32" s="11">
        <v>3069000</v>
      </c>
      <c r="D32" s="3">
        <v>232500</v>
      </c>
      <c r="E32" s="3">
        <v>0</v>
      </c>
      <c r="F32" s="11">
        <f t="shared" si="3"/>
        <v>232500</v>
      </c>
      <c r="G32" s="11">
        <f t="shared" si="4"/>
        <v>2836500</v>
      </c>
      <c r="H32" s="4">
        <f t="shared" si="5"/>
        <v>7.575757575757576</v>
      </c>
    </row>
    <row r="33" spans="1:8" ht="12.75" customHeight="1">
      <c r="A33" s="2" t="s">
        <v>13</v>
      </c>
      <c r="B33" s="10" t="s">
        <v>80</v>
      </c>
      <c r="C33" s="11">
        <v>80760000</v>
      </c>
      <c r="D33" s="3">
        <v>33963000</v>
      </c>
      <c r="E33" s="3">
        <v>6999500</v>
      </c>
      <c r="F33" s="11">
        <f t="shared" si="3"/>
        <v>40962500</v>
      </c>
      <c r="G33" s="11">
        <f t="shared" si="4"/>
        <v>39797500</v>
      </c>
      <c r="H33" s="4">
        <f t="shared" si="5"/>
        <v>50.72127290737989</v>
      </c>
    </row>
    <row r="34" spans="1:8" ht="12.75" customHeight="1">
      <c r="A34" s="2" t="s">
        <v>14</v>
      </c>
      <c r="B34" s="10" t="s">
        <v>81</v>
      </c>
      <c r="C34" s="11">
        <v>7200000</v>
      </c>
      <c r="D34" s="3">
        <v>2987000</v>
      </c>
      <c r="E34" s="3">
        <v>1273000</v>
      </c>
      <c r="F34" s="11">
        <f t="shared" si="3"/>
        <v>4260000</v>
      </c>
      <c r="G34" s="11">
        <f t="shared" si="4"/>
        <v>2940000</v>
      </c>
      <c r="H34" s="4">
        <f t="shared" si="5"/>
        <v>59.166666666666664</v>
      </c>
    </row>
    <row r="35" spans="1:8" ht="12.75" customHeight="1">
      <c r="A35" s="98" t="s">
        <v>59</v>
      </c>
      <c r="B35" s="99"/>
      <c r="C35" s="13">
        <f>SUM(C29:C34)</f>
        <v>272819000</v>
      </c>
      <c r="D35" s="13">
        <f>SUM(D29:D34)</f>
        <v>53911725</v>
      </c>
      <c r="E35" s="13">
        <f>SUM(E29:E34)</f>
        <v>24600500</v>
      </c>
      <c r="F35" s="13">
        <f>SUM(F29:F34)</f>
        <v>78512225</v>
      </c>
      <c r="G35" s="13">
        <f>SUM(G29:G34)</f>
        <v>194306775</v>
      </c>
      <c r="H35" s="5">
        <f t="shared" si="5"/>
        <v>28.778136786660752</v>
      </c>
    </row>
    <row r="36" spans="1:8" ht="12.75">
      <c r="A36" s="1"/>
      <c r="B36" s="1"/>
      <c r="C36" s="1"/>
      <c r="D36" s="1"/>
      <c r="E36" s="1"/>
      <c r="F36" s="27"/>
      <c r="G36" s="1"/>
      <c r="H36" s="1"/>
    </row>
    <row r="37" spans="1:8" ht="12.75" customHeight="1">
      <c r="A37" s="100" t="s">
        <v>82</v>
      </c>
      <c r="B37" s="103"/>
      <c r="C37" s="103"/>
      <c r="D37" s="103"/>
      <c r="E37" s="103"/>
      <c r="F37" s="103"/>
      <c r="G37" s="103"/>
      <c r="H37" s="10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 customHeight="1">
      <c r="A39" s="2" t="s">
        <v>15</v>
      </c>
      <c r="B39" s="10" t="s">
        <v>83</v>
      </c>
      <c r="C39" s="11">
        <v>150000000</v>
      </c>
      <c r="D39" s="3">
        <v>577000</v>
      </c>
      <c r="E39" s="3">
        <v>0</v>
      </c>
      <c r="F39" s="11">
        <f>D39+E39</f>
        <v>577000</v>
      </c>
      <c r="G39" s="11">
        <f>C39-F39</f>
        <v>149423000</v>
      </c>
      <c r="H39" s="4">
        <f>F39/C39*100</f>
        <v>0.38466666666666666</v>
      </c>
    </row>
    <row r="40" spans="1:8" ht="12.75" customHeight="1">
      <c r="A40" s="2" t="s">
        <v>16</v>
      </c>
      <c r="B40" s="10" t="s">
        <v>84</v>
      </c>
      <c r="C40" s="11">
        <v>10056000</v>
      </c>
      <c r="D40" s="3">
        <v>4117000</v>
      </c>
      <c r="E40" s="3">
        <v>695500</v>
      </c>
      <c r="F40" s="11">
        <f>D40+E40</f>
        <v>4812500</v>
      </c>
      <c r="G40" s="11">
        <f>C40-F40</f>
        <v>5243500</v>
      </c>
      <c r="H40" s="4">
        <f>F40/C40*100</f>
        <v>47.85700079554495</v>
      </c>
    </row>
    <row r="41" spans="1:8" ht="12.75" customHeight="1">
      <c r="A41" s="2" t="s">
        <v>17</v>
      </c>
      <c r="B41" s="10" t="s">
        <v>85</v>
      </c>
      <c r="C41" s="11">
        <v>85760600</v>
      </c>
      <c r="D41" s="3">
        <v>13862900</v>
      </c>
      <c r="E41" s="3">
        <v>2518600</v>
      </c>
      <c r="F41" s="11">
        <f>D41+E41</f>
        <v>16381500</v>
      </c>
      <c r="G41" s="11">
        <f>C41-F41</f>
        <v>69379100</v>
      </c>
      <c r="H41" s="4">
        <f>F41/C41*100</f>
        <v>19.10142886127196</v>
      </c>
    </row>
    <row r="42" spans="1:8" ht="12.75" customHeight="1">
      <c r="A42" s="98" t="s">
        <v>60</v>
      </c>
      <c r="B42" s="99"/>
      <c r="C42" s="13">
        <f>SUM(C39:C41)</f>
        <v>245816600</v>
      </c>
      <c r="D42" s="13">
        <f>SUM(D39:D41)</f>
        <v>18556900</v>
      </c>
      <c r="E42" s="13">
        <f>SUM(E39:E41)</f>
        <v>3214100</v>
      </c>
      <c r="F42" s="13">
        <f>SUM(F39:F41)</f>
        <v>21771000</v>
      </c>
      <c r="G42" s="13">
        <f>SUM(G39:G41)</f>
        <v>224045600</v>
      </c>
      <c r="H42" s="5">
        <f>F42/C42*100</f>
        <v>8.856602849441412</v>
      </c>
    </row>
    <row r="43" spans="1:8" ht="12.75">
      <c r="A43" s="1"/>
      <c r="B43" s="1"/>
      <c r="C43" s="1"/>
      <c r="D43" s="1"/>
      <c r="E43" s="1"/>
      <c r="F43" s="27"/>
      <c r="G43" s="1"/>
      <c r="H43" s="1"/>
    </row>
    <row r="44" spans="1:8" ht="12.75" customHeight="1">
      <c r="A44" s="100" t="s">
        <v>86</v>
      </c>
      <c r="B44" s="103"/>
      <c r="C44" s="103"/>
      <c r="D44" s="103"/>
      <c r="E44" s="103"/>
      <c r="F44" s="103"/>
      <c r="G44" s="103"/>
      <c r="H44" s="10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 customHeight="1">
      <c r="A46" s="2" t="s">
        <v>18</v>
      </c>
      <c r="B46" s="10" t="s">
        <v>87</v>
      </c>
      <c r="C46" s="11">
        <v>854700000</v>
      </c>
      <c r="D46" s="3">
        <v>328210425</v>
      </c>
      <c r="E46" s="3">
        <v>126217742</v>
      </c>
      <c r="F46" s="11">
        <f>D46+E46</f>
        <v>454428167</v>
      </c>
      <c r="G46" s="11">
        <f>C46-F46</f>
        <v>400271833</v>
      </c>
      <c r="H46" s="4">
        <f>F46/C46*100</f>
        <v>53.16814870714871</v>
      </c>
    </row>
    <row r="47" spans="1:8" ht="12.75" customHeight="1">
      <c r="A47" s="2" t="s">
        <v>19</v>
      </c>
      <c r="B47" s="10" t="s">
        <v>88</v>
      </c>
      <c r="C47" s="11">
        <v>144000000</v>
      </c>
      <c r="D47" s="3">
        <v>32479800</v>
      </c>
      <c r="E47" s="3">
        <v>16860200</v>
      </c>
      <c r="F47" s="11">
        <f>D47+E47</f>
        <v>49340000</v>
      </c>
      <c r="G47" s="11">
        <f>C47-F47</f>
        <v>94660000</v>
      </c>
      <c r="H47" s="4">
        <f>F47/C47*100</f>
        <v>34.263888888888886</v>
      </c>
    </row>
    <row r="48" spans="1:8" ht="12.75" customHeight="1">
      <c r="A48" s="98" t="s">
        <v>61</v>
      </c>
      <c r="B48" s="99"/>
      <c r="C48" s="13">
        <f>SUM(C46:C47)</f>
        <v>998700000</v>
      </c>
      <c r="D48" s="13">
        <f>SUM(D46:D47)</f>
        <v>360690225</v>
      </c>
      <c r="E48" s="13">
        <f>SUM(E46:E47)</f>
        <v>143077942</v>
      </c>
      <c r="F48" s="13">
        <f>SUM(F46:F47)</f>
        <v>503768167</v>
      </c>
      <c r="G48" s="13">
        <f>SUM(G46:G47)</f>
        <v>494931833</v>
      </c>
      <c r="H48" s="5">
        <f>F48/C48*100</f>
        <v>50.44239180935216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 customHeight="1">
      <c r="A50" s="100" t="s">
        <v>89</v>
      </c>
      <c r="B50" s="103"/>
      <c r="C50" s="103"/>
      <c r="D50" s="103"/>
      <c r="E50" s="103"/>
      <c r="F50" s="103"/>
      <c r="G50" s="103"/>
      <c r="H50" s="10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 customHeight="1">
      <c r="A52" s="2" t="s">
        <v>20</v>
      </c>
      <c r="B52" s="10" t="s">
        <v>90</v>
      </c>
      <c r="C52" s="11">
        <v>7000000</v>
      </c>
      <c r="D52" s="3">
        <v>2580000</v>
      </c>
      <c r="E52" s="3">
        <v>450000</v>
      </c>
      <c r="F52" s="11">
        <f>D52+E52</f>
        <v>3030000</v>
      </c>
      <c r="G52" s="11">
        <f>C52-F52</f>
        <v>3970000</v>
      </c>
      <c r="H52" s="4">
        <f>F52/C52*100</f>
        <v>43.28571428571429</v>
      </c>
    </row>
    <row r="53" spans="1:8" ht="12.75" customHeight="1">
      <c r="A53" s="98" t="s">
        <v>62</v>
      </c>
      <c r="B53" s="99"/>
      <c r="C53" s="13">
        <f>SUM(C52)</f>
        <v>7000000</v>
      </c>
      <c r="D53" s="13">
        <f>SUM(D52)</f>
        <v>2580000</v>
      </c>
      <c r="E53" s="13">
        <f>SUM(E52)</f>
        <v>450000</v>
      </c>
      <c r="F53" s="13">
        <f>SUM(F52)</f>
        <v>3030000</v>
      </c>
      <c r="G53" s="13">
        <f>SUM(G52)</f>
        <v>3970000</v>
      </c>
      <c r="H53" s="5">
        <f>F53/C53*100</f>
        <v>43.28571428571429</v>
      </c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 customHeight="1">
      <c r="A55" s="100" t="s">
        <v>91</v>
      </c>
      <c r="B55" s="103"/>
      <c r="C55" s="103"/>
      <c r="D55" s="103"/>
      <c r="E55" s="103"/>
      <c r="F55" s="103"/>
      <c r="G55" s="103"/>
      <c r="H55" s="10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 customHeight="1">
      <c r="A57" s="2" t="s">
        <v>21</v>
      </c>
      <c r="B57" s="10" t="s">
        <v>92</v>
      </c>
      <c r="C57" s="11">
        <v>5100000</v>
      </c>
      <c r="D57" s="3">
        <v>260000</v>
      </c>
      <c r="E57" s="3">
        <v>15000</v>
      </c>
      <c r="F57" s="11">
        <f>D57+E57</f>
        <v>275000</v>
      </c>
      <c r="G57" s="11">
        <f>C57-F57</f>
        <v>4825000</v>
      </c>
      <c r="H57" s="4">
        <f>F57/C57*100</f>
        <v>5.392156862745098</v>
      </c>
    </row>
    <row r="58" spans="1:8" ht="12.75" customHeight="1">
      <c r="A58" s="98" t="s">
        <v>63</v>
      </c>
      <c r="B58" s="99"/>
      <c r="C58" s="13">
        <f>SUM(C57)</f>
        <v>5100000</v>
      </c>
      <c r="D58" s="13">
        <f>SUM(D57)</f>
        <v>260000</v>
      </c>
      <c r="E58" s="13">
        <f>SUM(E57)</f>
        <v>15000</v>
      </c>
      <c r="F58" s="13">
        <f>SUM(F57)</f>
        <v>275000</v>
      </c>
      <c r="G58" s="13">
        <f>SUM(G57)</f>
        <v>4825000</v>
      </c>
      <c r="H58" s="5">
        <f>F58/C58*100</f>
        <v>5.392156862745098</v>
      </c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 customHeight="1">
      <c r="A60" s="100" t="s">
        <v>93</v>
      </c>
      <c r="B60" s="103"/>
      <c r="C60" s="103"/>
      <c r="D60" s="103"/>
      <c r="E60" s="103"/>
      <c r="F60" s="103"/>
      <c r="G60" s="103"/>
      <c r="H60" s="101"/>
    </row>
    <row r="61" spans="1:8" ht="12.75" customHeight="1">
      <c r="A61" s="2" t="s">
        <v>22</v>
      </c>
      <c r="B61" s="10" t="s">
        <v>94</v>
      </c>
      <c r="C61" s="11">
        <v>77106000</v>
      </c>
      <c r="D61" s="3">
        <v>64000</v>
      </c>
      <c r="E61" s="3">
        <v>58000</v>
      </c>
      <c r="F61" s="11">
        <f>D61+E61</f>
        <v>122000</v>
      </c>
      <c r="G61" s="11">
        <f>C61-F61</f>
        <v>76984000</v>
      </c>
      <c r="H61" s="4">
        <f>F61/C61*100</f>
        <v>0.15822374393691802</v>
      </c>
    </row>
    <row r="62" spans="1:8" ht="12.75" customHeight="1">
      <c r="A62" s="2" t="s">
        <v>23</v>
      </c>
      <c r="B62" s="10" t="s">
        <v>95</v>
      </c>
      <c r="C62" s="11">
        <v>27144000</v>
      </c>
      <c r="D62" s="3">
        <v>0</v>
      </c>
      <c r="E62" s="3">
        <v>0</v>
      </c>
      <c r="F62" s="11">
        <f>D62+E62</f>
        <v>0</v>
      </c>
      <c r="G62" s="11">
        <f>C62-F62</f>
        <v>27144000</v>
      </c>
      <c r="H62" s="4">
        <f>F62/C62*100</f>
        <v>0</v>
      </c>
    </row>
    <row r="63" spans="1:8" ht="12.75" customHeight="1">
      <c r="A63" s="98" t="s">
        <v>64</v>
      </c>
      <c r="B63" s="99"/>
      <c r="C63" s="13">
        <f>SUM(C61:C62)</f>
        <v>104250000</v>
      </c>
      <c r="D63" s="13">
        <f>SUM(D61:D62)</f>
        <v>64000</v>
      </c>
      <c r="E63" s="13">
        <f>SUM(E61:E62)</f>
        <v>58000</v>
      </c>
      <c r="F63" s="13">
        <f>SUM(F61:F62)</f>
        <v>122000</v>
      </c>
      <c r="G63" s="13">
        <f>SUM(G61:G62)</f>
        <v>104128000</v>
      </c>
      <c r="H63" s="5">
        <f>F63/C63*100</f>
        <v>0.11702637889688249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 customHeight="1">
      <c r="A65" s="100" t="s">
        <v>96</v>
      </c>
      <c r="B65" s="103"/>
      <c r="C65" s="103"/>
      <c r="D65" s="103"/>
      <c r="E65" s="103"/>
      <c r="F65" s="103"/>
      <c r="G65" s="103"/>
      <c r="H65" s="10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 customHeight="1">
      <c r="A67" s="2" t="s">
        <v>24</v>
      </c>
      <c r="B67" s="10" t="s">
        <v>97</v>
      </c>
      <c r="C67" s="11">
        <v>2350000</v>
      </c>
      <c r="D67" s="3">
        <v>229500</v>
      </c>
      <c r="E67" s="3">
        <v>1324000</v>
      </c>
      <c r="F67" s="11">
        <f>D67+E67</f>
        <v>1553500</v>
      </c>
      <c r="G67" s="11">
        <f>C67-F67</f>
        <v>796500</v>
      </c>
      <c r="H67" s="4">
        <f aca="true" t="shared" si="6" ref="H67:H72">F67/C67*100</f>
        <v>66.1063829787234</v>
      </c>
    </row>
    <row r="68" spans="1:8" ht="12.75" customHeight="1">
      <c r="A68" s="2" t="s">
        <v>25</v>
      </c>
      <c r="B68" s="10" t="s">
        <v>98</v>
      </c>
      <c r="C68" s="11">
        <v>4500000</v>
      </c>
      <c r="D68" s="3">
        <v>0</v>
      </c>
      <c r="E68" s="3">
        <v>0</v>
      </c>
      <c r="F68" s="11">
        <f>D68+E68</f>
        <v>0</v>
      </c>
      <c r="G68" s="11">
        <f>C68-F68</f>
        <v>4500000</v>
      </c>
      <c r="H68" s="4">
        <f t="shared" si="6"/>
        <v>0</v>
      </c>
    </row>
    <row r="69" spans="1:8" ht="12.75" customHeight="1">
      <c r="A69" s="2" t="s">
        <v>26</v>
      </c>
      <c r="B69" s="10" t="s">
        <v>99</v>
      </c>
      <c r="C69" s="11">
        <v>3480000</v>
      </c>
      <c r="D69" s="3">
        <v>2895000</v>
      </c>
      <c r="E69" s="3">
        <v>2973000</v>
      </c>
      <c r="F69" s="11">
        <f>D69+E69</f>
        <v>5868000</v>
      </c>
      <c r="G69" s="11">
        <f>C69-F69</f>
        <v>-2388000</v>
      </c>
      <c r="H69" s="4">
        <f t="shared" si="6"/>
        <v>168.6206896551724</v>
      </c>
    </row>
    <row r="70" spans="1:8" ht="12.75" customHeight="1">
      <c r="A70" s="98" t="s">
        <v>65</v>
      </c>
      <c r="B70" s="99"/>
      <c r="C70" s="13">
        <f>SUM(C67:C69)</f>
        <v>10330000</v>
      </c>
      <c r="D70" s="13">
        <f>SUM(D67:D69)</f>
        <v>3124500</v>
      </c>
      <c r="E70" s="13">
        <f>SUM(E67:E69)</f>
        <v>4297000</v>
      </c>
      <c r="F70" s="13">
        <f>SUM(F67:F69)</f>
        <v>7421500</v>
      </c>
      <c r="G70" s="13">
        <f>SUM(G67:G69)</f>
        <v>2908500</v>
      </c>
      <c r="H70" s="5">
        <f t="shared" si="6"/>
        <v>71.84414327202323</v>
      </c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 customHeight="1">
      <c r="A72" s="98" t="s">
        <v>100</v>
      </c>
      <c r="B72" s="99"/>
      <c r="C72" s="13">
        <f>C26+C35+C42+C48+C53+C58+C63+C70</f>
        <v>2139521000</v>
      </c>
      <c r="D72" s="13">
        <f>D26+D35+D42+D48+D53+D58+D63+D70</f>
        <v>458509966.52</v>
      </c>
      <c r="E72" s="13">
        <f>E26+E35+E42+E48+E53+E58+E63+E70</f>
        <v>178086394.56</v>
      </c>
      <c r="F72" s="13">
        <f>F26+F35+F42+F48+F53+F58+F63+F70</f>
        <v>636596361.08</v>
      </c>
      <c r="G72" s="13">
        <f>G26+G35+G42+G48+G53+G58+G63+G70</f>
        <v>1502924638.92</v>
      </c>
      <c r="H72" s="5">
        <f t="shared" si="6"/>
        <v>29.754153433408693</v>
      </c>
    </row>
    <row r="73" spans="1:9" ht="12.75">
      <c r="A73" s="1"/>
      <c r="B73" s="1"/>
      <c r="C73" s="1"/>
      <c r="D73" s="27"/>
      <c r="E73" s="27"/>
      <c r="F73" s="1"/>
      <c r="G73" s="1"/>
      <c r="H73" s="1"/>
      <c r="I73" s="24"/>
    </row>
    <row r="74" spans="1:8" ht="12.75">
      <c r="A74" s="104" t="s">
        <v>101</v>
      </c>
      <c r="B74" s="105"/>
      <c r="C74" s="105"/>
      <c r="D74" s="105"/>
      <c r="E74" s="105"/>
      <c r="F74" s="105"/>
      <c r="G74" s="105"/>
      <c r="H74" s="106"/>
    </row>
    <row r="75" spans="1:8" ht="12.75">
      <c r="A75" s="6"/>
      <c r="B75" s="7"/>
      <c r="C75" s="7"/>
      <c r="D75" s="7"/>
      <c r="E75" s="7"/>
      <c r="F75" s="7"/>
      <c r="G75" s="7"/>
      <c r="H75" s="8"/>
    </row>
    <row r="76" spans="1:8" ht="12.75" customHeight="1">
      <c r="A76" s="100" t="s">
        <v>104</v>
      </c>
      <c r="B76" s="103"/>
      <c r="C76" s="103"/>
      <c r="D76" s="103"/>
      <c r="E76" s="103"/>
      <c r="F76" s="103"/>
      <c r="G76" s="103"/>
      <c r="H76" s="10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 customHeight="1">
      <c r="A78" s="2" t="s">
        <v>27</v>
      </c>
      <c r="B78" s="10" t="s">
        <v>102</v>
      </c>
      <c r="C78" s="11">
        <v>1744116000</v>
      </c>
      <c r="D78" s="3">
        <v>131433355.56</v>
      </c>
      <c r="E78" s="3">
        <v>0</v>
      </c>
      <c r="F78" s="11">
        <f>D78+E78</f>
        <v>131433355.56</v>
      </c>
      <c r="G78" s="11">
        <f>C78-F78</f>
        <v>1612682644.44</v>
      </c>
      <c r="H78" s="4">
        <f>F78/C78*100</f>
        <v>7.535815023771354</v>
      </c>
    </row>
    <row r="79" spans="1:8" ht="12.75" customHeight="1">
      <c r="A79" s="2" t="s">
        <v>28</v>
      </c>
      <c r="B79" s="10" t="s">
        <v>103</v>
      </c>
      <c r="C79" s="11">
        <v>236717000</v>
      </c>
      <c r="D79" s="3">
        <v>0</v>
      </c>
      <c r="E79" s="3">
        <v>0</v>
      </c>
      <c r="F79" s="11">
        <f>D79+E79</f>
        <v>0</v>
      </c>
      <c r="G79" s="11">
        <f>C79-F79</f>
        <v>236717000</v>
      </c>
      <c r="H79" s="4">
        <f>F79/C79*100</f>
        <v>0</v>
      </c>
    </row>
    <row r="80" spans="1:8" ht="12.75" customHeight="1">
      <c r="A80" s="98" t="s">
        <v>58</v>
      </c>
      <c r="B80" s="99"/>
      <c r="C80" s="13">
        <f>SUM(C78:C79)</f>
        <v>1980833000</v>
      </c>
      <c r="D80" s="13">
        <f>SUM(D78:D79)</f>
        <v>131433355.56</v>
      </c>
      <c r="E80" s="13">
        <f>SUM(E78:E79)</f>
        <v>0</v>
      </c>
      <c r="F80" s="13">
        <f>SUM(F78:F79)</f>
        <v>131433355.56</v>
      </c>
      <c r="G80" s="13">
        <f>SUM(G78:G79)</f>
        <v>1849399644.44</v>
      </c>
      <c r="H80" s="5">
        <f>F80/C80*100</f>
        <v>6.635256761170679</v>
      </c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100" t="s">
        <v>82</v>
      </c>
      <c r="B82" s="103"/>
      <c r="C82" s="103"/>
      <c r="D82" s="103"/>
      <c r="E82" s="103"/>
      <c r="F82" s="103"/>
      <c r="G82" s="103"/>
      <c r="H82" s="10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 customHeight="1">
      <c r="A84" s="2" t="s">
        <v>27</v>
      </c>
      <c r="B84" s="10" t="s">
        <v>102</v>
      </c>
      <c r="C84" s="11">
        <v>165060000</v>
      </c>
      <c r="D84" s="3">
        <v>11133000</v>
      </c>
      <c r="E84" s="3">
        <v>0</v>
      </c>
      <c r="F84" s="11">
        <f>D84+E84</f>
        <v>11133000</v>
      </c>
      <c r="G84" s="11">
        <f>C84-F84</f>
        <v>153927000</v>
      </c>
      <c r="H84" s="4">
        <f>F84/C84*100</f>
        <v>6.744820065430752</v>
      </c>
    </row>
    <row r="85" spans="1:8" ht="12.75" customHeight="1">
      <c r="A85" s="2" t="s">
        <v>28</v>
      </c>
      <c r="B85" s="10" t="s">
        <v>103</v>
      </c>
      <c r="C85" s="11">
        <v>13722000</v>
      </c>
      <c r="D85" s="3">
        <v>1184000</v>
      </c>
      <c r="E85" s="3">
        <v>0</v>
      </c>
      <c r="F85" s="11">
        <f>D85+E85</f>
        <v>1184000</v>
      </c>
      <c r="G85" s="11">
        <f>C85-F85</f>
        <v>12538000</v>
      </c>
      <c r="H85" s="4">
        <f>F85/C85*100</f>
        <v>8.628479813438274</v>
      </c>
    </row>
    <row r="86" spans="1:8" ht="12.75" customHeight="1">
      <c r="A86" s="98" t="s">
        <v>60</v>
      </c>
      <c r="B86" s="99"/>
      <c r="C86" s="13">
        <f>SUM(C84:C85)</f>
        <v>178782000</v>
      </c>
      <c r="D86" s="13">
        <f>SUM(D84:D85)</f>
        <v>12317000</v>
      </c>
      <c r="E86" s="13">
        <f>SUM(E84:E85)</f>
        <v>0</v>
      </c>
      <c r="F86" s="13">
        <f>SUM(F84:F85)</f>
        <v>12317000</v>
      </c>
      <c r="G86" s="13">
        <f>SUM(G84:G85)</f>
        <v>166465000</v>
      </c>
      <c r="H86" s="5">
        <f>F86/C86*100</f>
        <v>6.889396024208254</v>
      </c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 customHeight="1">
      <c r="A88" s="100" t="s">
        <v>105</v>
      </c>
      <c r="B88" s="103"/>
      <c r="C88" s="103"/>
      <c r="D88" s="103"/>
      <c r="E88" s="103"/>
      <c r="F88" s="103"/>
      <c r="G88" s="103"/>
      <c r="H88" s="10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 customHeight="1">
      <c r="A90" s="2" t="s">
        <v>27</v>
      </c>
      <c r="B90" s="10" t="s">
        <v>102</v>
      </c>
      <c r="C90" s="11">
        <v>414624000</v>
      </c>
      <c r="D90" s="3">
        <v>38607000</v>
      </c>
      <c r="E90" s="3">
        <v>0</v>
      </c>
      <c r="F90" s="11">
        <f>D90+E90</f>
        <v>38607000</v>
      </c>
      <c r="G90" s="11">
        <f>C90-F90</f>
        <v>376017000</v>
      </c>
      <c r="H90" s="4">
        <f>F90/C90*100</f>
        <v>9.31132785366983</v>
      </c>
    </row>
    <row r="91" spans="1:8" ht="12.75" customHeight="1">
      <c r="A91" s="2" t="s">
        <v>28</v>
      </c>
      <c r="B91" s="10" t="s">
        <v>103</v>
      </c>
      <c r="C91" s="11">
        <v>13722000</v>
      </c>
      <c r="D91" s="3">
        <v>1103000</v>
      </c>
      <c r="E91" s="3">
        <v>0</v>
      </c>
      <c r="F91" s="11">
        <f>D91+E91</f>
        <v>1103000</v>
      </c>
      <c r="G91" s="11">
        <f>C91-F91</f>
        <v>12619000</v>
      </c>
      <c r="H91" s="4">
        <f>F91/C91*100</f>
        <v>8.038186853228392</v>
      </c>
    </row>
    <row r="92" spans="1:8" ht="12.75" customHeight="1">
      <c r="A92" s="98" t="s">
        <v>66</v>
      </c>
      <c r="B92" s="99"/>
      <c r="C92" s="13">
        <f>SUM(C90:C91)</f>
        <v>428346000</v>
      </c>
      <c r="D92" s="13">
        <f>SUM(D90:D91)</f>
        <v>39710000</v>
      </c>
      <c r="E92" s="13">
        <f>SUM(E90:E91)</f>
        <v>0</v>
      </c>
      <c r="F92" s="13">
        <f>SUM(F90:F91)</f>
        <v>39710000</v>
      </c>
      <c r="G92" s="13">
        <f>SUM(G90:G91)</f>
        <v>388636000</v>
      </c>
      <c r="H92" s="5">
        <f>F92/C92*100</f>
        <v>9.27054297227008</v>
      </c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 customHeight="1">
      <c r="A94" s="100" t="s">
        <v>106</v>
      </c>
      <c r="B94" s="103"/>
      <c r="C94" s="103"/>
      <c r="D94" s="103"/>
      <c r="E94" s="103"/>
      <c r="F94" s="103"/>
      <c r="G94" s="103"/>
      <c r="H94" s="10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 customHeight="1">
      <c r="A96" s="2" t="s">
        <v>27</v>
      </c>
      <c r="B96" s="10" t="s">
        <v>102</v>
      </c>
      <c r="C96" s="11">
        <v>12988140000</v>
      </c>
      <c r="D96" s="3">
        <v>1060092550</v>
      </c>
      <c r="E96" s="3">
        <v>0</v>
      </c>
      <c r="F96" s="11">
        <f>D96+E96</f>
        <v>1060092550</v>
      </c>
      <c r="G96" s="11">
        <f>C96-F96</f>
        <v>11928047450</v>
      </c>
      <c r="H96" s="4">
        <f>F96/C96*100</f>
        <v>8.1620043362637</v>
      </c>
    </row>
    <row r="97" spans="1:8" ht="12.75" customHeight="1">
      <c r="A97" s="2" t="s">
        <v>28</v>
      </c>
      <c r="B97" s="10" t="s">
        <v>103</v>
      </c>
      <c r="C97" s="11">
        <v>856095000</v>
      </c>
      <c r="D97" s="3">
        <v>177581600</v>
      </c>
      <c r="E97" s="3">
        <v>0</v>
      </c>
      <c r="F97" s="11">
        <f>D97+E97</f>
        <v>177581600</v>
      </c>
      <c r="G97" s="11">
        <f>C97-F97</f>
        <v>678513400</v>
      </c>
      <c r="H97" s="4">
        <f>F97/C97*100</f>
        <v>20.743211909893176</v>
      </c>
    </row>
    <row r="98" spans="1:8" ht="12.75" customHeight="1">
      <c r="A98" s="98" t="s">
        <v>67</v>
      </c>
      <c r="B98" s="99"/>
      <c r="C98" s="13">
        <f>SUM(C96:C97)</f>
        <v>13844235000</v>
      </c>
      <c r="D98" s="13">
        <f>SUM(D96:D97)</f>
        <v>1237674150</v>
      </c>
      <c r="E98" s="13">
        <f>SUM(E96:E97)</f>
        <v>0</v>
      </c>
      <c r="F98" s="13">
        <f>SUM(F96:F97)</f>
        <v>1237674150</v>
      </c>
      <c r="G98" s="13">
        <f>SUM(G96:G97)</f>
        <v>12606560850</v>
      </c>
      <c r="H98" s="5">
        <f>F98/C98*100</f>
        <v>8.939996684540533</v>
      </c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 customHeight="1">
      <c r="A100" s="100" t="s">
        <v>89</v>
      </c>
      <c r="B100" s="103"/>
      <c r="C100" s="103"/>
      <c r="D100" s="103"/>
      <c r="E100" s="103"/>
      <c r="F100" s="103"/>
      <c r="G100" s="103"/>
      <c r="H100" s="10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 customHeight="1">
      <c r="A102" s="2" t="s">
        <v>27</v>
      </c>
      <c r="B102" s="10" t="s">
        <v>102</v>
      </c>
      <c r="C102" s="11">
        <v>2413410000</v>
      </c>
      <c r="D102" s="3">
        <v>194898740</v>
      </c>
      <c r="E102" s="3">
        <v>0</v>
      </c>
      <c r="F102" s="11">
        <f>D102+E102</f>
        <v>194898740</v>
      </c>
      <c r="G102" s="11">
        <f>C102-F102</f>
        <v>2218511260</v>
      </c>
      <c r="H102" s="4">
        <f>F102/C102*100</f>
        <v>8.075658093734592</v>
      </c>
    </row>
    <row r="103" spans="1:8" ht="12.75" customHeight="1">
      <c r="A103" s="2" t="s">
        <v>28</v>
      </c>
      <c r="B103" s="10" t="s">
        <v>103</v>
      </c>
      <c r="C103" s="11">
        <v>138433000</v>
      </c>
      <c r="D103" s="3">
        <v>5169000</v>
      </c>
      <c r="E103" s="3">
        <v>0</v>
      </c>
      <c r="F103" s="11">
        <f>D103+E103</f>
        <v>5169000</v>
      </c>
      <c r="G103" s="11">
        <f>C103-F103</f>
        <v>133264000</v>
      </c>
      <c r="H103" s="4">
        <f>F103/C103*100</f>
        <v>3.733936272420593</v>
      </c>
    </row>
    <row r="104" spans="1:8" ht="12.75" customHeight="1">
      <c r="A104" s="98" t="s">
        <v>62</v>
      </c>
      <c r="B104" s="99"/>
      <c r="C104" s="13">
        <f>SUM(C102:C103)</f>
        <v>2551843000</v>
      </c>
      <c r="D104" s="13">
        <f>SUM(D102:D103)</f>
        <v>200067740</v>
      </c>
      <c r="E104" s="13">
        <f>SUM(E102:E103)</f>
        <v>0</v>
      </c>
      <c r="F104" s="13">
        <f>SUM(F102:F103)</f>
        <v>200067740</v>
      </c>
      <c r="G104" s="13">
        <f>SUM(G102:G103)</f>
        <v>2351775260</v>
      </c>
      <c r="H104" s="5">
        <f>F104/C104*100</f>
        <v>7.840127311907512</v>
      </c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 customHeight="1">
      <c r="A106" s="100" t="s">
        <v>107</v>
      </c>
      <c r="B106" s="103"/>
      <c r="C106" s="103"/>
      <c r="D106" s="103"/>
      <c r="E106" s="103"/>
      <c r="F106" s="103"/>
      <c r="G106" s="103"/>
      <c r="H106" s="101"/>
    </row>
    <row r="107" spans="1:8" ht="12.75">
      <c r="A107" s="1"/>
      <c r="B107" s="1"/>
      <c r="C107" s="1"/>
      <c r="D107" s="1"/>
      <c r="E107" s="3"/>
      <c r="F107" s="1"/>
      <c r="G107" s="1"/>
      <c r="H107" s="1"/>
    </row>
    <row r="108" spans="1:8" ht="12.75" customHeight="1">
      <c r="A108" s="2" t="s">
        <v>27</v>
      </c>
      <c r="B108" s="10" t="s">
        <v>102</v>
      </c>
      <c r="C108" s="11">
        <v>4471140000</v>
      </c>
      <c r="D108" s="3">
        <v>361779180</v>
      </c>
      <c r="E108" s="3">
        <v>0</v>
      </c>
      <c r="F108" s="11">
        <f>D108+E108</f>
        <v>361779180</v>
      </c>
      <c r="G108" s="11">
        <f>C108-F108</f>
        <v>4109360820</v>
      </c>
      <c r="H108" s="4">
        <f>F108/C108*100</f>
        <v>8.091430373461801</v>
      </c>
    </row>
    <row r="109" spans="1:8" ht="12.75" customHeight="1">
      <c r="A109" s="2" t="s">
        <v>28</v>
      </c>
      <c r="B109" s="10" t="s">
        <v>103</v>
      </c>
      <c r="C109" s="11">
        <v>497139000</v>
      </c>
      <c r="D109" s="3">
        <v>7082000</v>
      </c>
      <c r="E109" s="3">
        <v>0</v>
      </c>
      <c r="F109" s="11">
        <f>D109+E109</f>
        <v>7082000</v>
      </c>
      <c r="G109" s="11">
        <f>C109-F109</f>
        <v>490057000</v>
      </c>
      <c r="H109" s="4">
        <f>F109/C109*100</f>
        <v>1.4245512824381108</v>
      </c>
    </row>
    <row r="110" spans="1:8" ht="12.75" customHeight="1">
      <c r="A110" s="98" t="s">
        <v>68</v>
      </c>
      <c r="B110" s="99"/>
      <c r="C110" s="13">
        <f>SUM(C108:C109)</f>
        <v>4968279000</v>
      </c>
      <c r="D110" s="13">
        <f>SUM(D108:D109)</f>
        <v>368861180</v>
      </c>
      <c r="E110" s="13">
        <f>SUM(E108:E109)</f>
        <v>0</v>
      </c>
      <c r="F110" s="13">
        <f>SUM(F108:F109)</f>
        <v>368861180</v>
      </c>
      <c r="G110" s="13">
        <f>SUM(G108:G109)</f>
        <v>4599417820</v>
      </c>
      <c r="H110" s="5">
        <f>F110/C110*100</f>
        <v>7.424325002682015</v>
      </c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 customHeight="1">
      <c r="A112" s="100" t="s">
        <v>108</v>
      </c>
      <c r="B112" s="103"/>
      <c r="C112" s="103"/>
      <c r="D112" s="103"/>
      <c r="E112" s="103"/>
      <c r="F112" s="103"/>
      <c r="G112" s="103"/>
      <c r="H112" s="10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 customHeight="1">
      <c r="A114" s="2" t="s">
        <v>27</v>
      </c>
      <c r="B114" s="10" t="s">
        <v>102</v>
      </c>
      <c r="C114" s="11">
        <v>190560000</v>
      </c>
      <c r="D114" s="3">
        <v>15421440</v>
      </c>
      <c r="E114" s="3">
        <v>0</v>
      </c>
      <c r="F114" s="11">
        <f>D114+E114</f>
        <v>15421440</v>
      </c>
      <c r="G114" s="11">
        <f>C114-F114</f>
        <v>175138560</v>
      </c>
      <c r="H114" s="4">
        <f>F114/C114*100</f>
        <v>8.092695214105794</v>
      </c>
    </row>
    <row r="115" spans="1:8" ht="12.75" customHeight="1">
      <c r="A115" s="2" t="s">
        <v>28</v>
      </c>
      <c r="B115" s="10" t="s">
        <v>103</v>
      </c>
      <c r="C115" s="11">
        <v>23281000</v>
      </c>
      <c r="D115" s="3">
        <v>1940000</v>
      </c>
      <c r="E115" s="3">
        <v>0</v>
      </c>
      <c r="F115" s="11">
        <f>D115+E115</f>
        <v>1940000</v>
      </c>
      <c r="G115" s="11">
        <f>C115-F115</f>
        <v>21341000</v>
      </c>
      <c r="H115" s="4">
        <f>F115/C115*100</f>
        <v>8.33297538765517</v>
      </c>
    </row>
    <row r="116" spans="1:8" ht="12.75" customHeight="1">
      <c r="A116" s="98" t="s">
        <v>69</v>
      </c>
      <c r="B116" s="99"/>
      <c r="C116" s="13">
        <f>SUM(C114:C115)</f>
        <v>213841000</v>
      </c>
      <c r="D116" s="13">
        <f>SUM(D114:D115)</f>
        <v>17361440</v>
      </c>
      <c r="E116" s="13">
        <f>SUM(E114:E115)</f>
        <v>0</v>
      </c>
      <c r="F116" s="13">
        <f>SUM(F114:F115)</f>
        <v>17361440</v>
      </c>
      <c r="G116" s="13">
        <f>SUM(G114:G115)</f>
        <v>196479560</v>
      </c>
      <c r="H116" s="5">
        <f>F116/C116*100</f>
        <v>8.118854663044038</v>
      </c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 customHeight="1">
      <c r="A118" s="100" t="s">
        <v>91</v>
      </c>
      <c r="B118" s="103"/>
      <c r="C118" s="103"/>
      <c r="D118" s="103"/>
      <c r="E118" s="103"/>
      <c r="F118" s="103"/>
      <c r="G118" s="103"/>
      <c r="H118" s="101"/>
    </row>
    <row r="119" spans="1:8" ht="12.75" customHeight="1">
      <c r="A119" s="2" t="s">
        <v>27</v>
      </c>
      <c r="B119" s="10" t="s">
        <v>102</v>
      </c>
      <c r="C119" s="11">
        <v>139320000</v>
      </c>
      <c r="D119" s="3">
        <v>7663000</v>
      </c>
      <c r="E119" s="3">
        <v>0</v>
      </c>
      <c r="F119" s="11">
        <f>D119+E119</f>
        <v>7663000</v>
      </c>
      <c r="G119" s="11">
        <f>C119-F119</f>
        <v>131657000</v>
      </c>
      <c r="H119" s="4">
        <f>F119/C119*100</f>
        <v>5.50028710881424</v>
      </c>
    </row>
    <row r="120" spans="1:8" ht="12.75" customHeight="1">
      <c r="A120" s="2" t="s">
        <v>28</v>
      </c>
      <c r="B120" s="10" t="s">
        <v>103</v>
      </c>
      <c r="C120" s="11">
        <v>43589000</v>
      </c>
      <c r="D120" s="3">
        <v>3632000</v>
      </c>
      <c r="E120" s="3">
        <v>0</v>
      </c>
      <c r="F120" s="11">
        <f>D120+E120</f>
        <v>3632000</v>
      </c>
      <c r="G120" s="11">
        <f>C120-F120</f>
        <v>39957000</v>
      </c>
      <c r="H120" s="4">
        <f>F120/C120*100</f>
        <v>8.332377434673885</v>
      </c>
    </row>
    <row r="121" spans="1:8" ht="12.75" customHeight="1">
      <c r="A121" s="98" t="s">
        <v>63</v>
      </c>
      <c r="B121" s="99"/>
      <c r="C121" s="13">
        <f>SUM(C119:C120)</f>
        <v>182909000</v>
      </c>
      <c r="D121" s="13">
        <f>SUM(D119:D120)</f>
        <v>11295000</v>
      </c>
      <c r="E121" s="13">
        <f>SUM(E119:E120)</f>
        <v>0</v>
      </c>
      <c r="F121" s="13">
        <f>SUM(F119:F120)</f>
        <v>11295000</v>
      </c>
      <c r="G121" s="13">
        <f>SUM(G119:G120)</f>
        <v>171614000</v>
      </c>
      <c r="H121" s="5">
        <f>F121/C121*100</f>
        <v>6.175201876342881</v>
      </c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9" ht="12.75" customHeight="1">
      <c r="A123" s="98" t="s">
        <v>109</v>
      </c>
      <c r="B123" s="99"/>
      <c r="C123" s="13">
        <f>C80+C86+C92+C98+C104+C110+C116+C121</f>
        <v>24349068000</v>
      </c>
      <c r="D123" s="13">
        <f>D80+D86+D92+D98+D104+D110+D116+D121</f>
        <v>2018719865.56</v>
      </c>
      <c r="E123" s="13">
        <f>E80+E86+E92+E98+E104+E110+E116+E121</f>
        <v>0</v>
      </c>
      <c r="F123" s="13">
        <f>F80+F86+F92+F98+F104+F110+F116+F121</f>
        <v>2018719865.56</v>
      </c>
      <c r="G123" s="13">
        <f>G80+G86+G92+G98+G104+G110+G116+G121</f>
        <v>22330348134.440002</v>
      </c>
      <c r="H123" s="5">
        <f>F123/C123*100</f>
        <v>8.290747989040073</v>
      </c>
      <c r="I123" s="19"/>
    </row>
    <row r="124" spans="1:9" ht="12.75">
      <c r="A124" s="1"/>
      <c r="B124" s="1"/>
      <c r="C124" s="1"/>
      <c r="D124" s="27"/>
      <c r="E124" s="1"/>
      <c r="F124" s="27"/>
      <c r="G124" s="1"/>
      <c r="H124" s="1"/>
      <c r="I124" s="19"/>
    </row>
    <row r="125" spans="1:9" ht="12.75">
      <c r="A125" s="104" t="s">
        <v>110</v>
      </c>
      <c r="B125" s="105"/>
      <c r="C125" s="105"/>
      <c r="D125" s="105"/>
      <c r="E125" s="105"/>
      <c r="F125" s="105"/>
      <c r="G125" s="105"/>
      <c r="H125" s="106"/>
      <c r="I125" s="19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 customHeight="1">
      <c r="A127" s="100" t="s">
        <v>111</v>
      </c>
      <c r="B127" s="103"/>
      <c r="C127" s="103"/>
      <c r="D127" s="103"/>
      <c r="E127" s="103"/>
      <c r="F127" s="103"/>
      <c r="G127" s="103"/>
      <c r="H127" s="10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 customHeight="1">
      <c r="A129" s="2" t="s">
        <v>29</v>
      </c>
      <c r="B129" s="10" t="s">
        <v>30</v>
      </c>
      <c r="C129" s="11">
        <v>1194980000</v>
      </c>
      <c r="D129" s="3">
        <v>0</v>
      </c>
      <c r="E129" s="3">
        <v>0</v>
      </c>
      <c r="F129" s="11">
        <f>D129+E129</f>
        <v>0</v>
      </c>
      <c r="G129" s="11">
        <f>C129-F129</f>
        <v>1194980000</v>
      </c>
      <c r="H129" s="4">
        <f>F129/C129*100</f>
        <v>0</v>
      </c>
    </row>
    <row r="130" spans="1:8" ht="12.75" customHeight="1">
      <c r="A130" s="2" t="s">
        <v>31</v>
      </c>
      <c r="B130" s="10" t="s">
        <v>112</v>
      </c>
      <c r="C130" s="11">
        <v>55036000</v>
      </c>
      <c r="D130" s="3">
        <v>0</v>
      </c>
      <c r="E130" s="3">
        <v>0</v>
      </c>
      <c r="F130" s="11">
        <f>D130+E130</f>
        <v>0</v>
      </c>
      <c r="G130" s="11">
        <f>C130-F130</f>
        <v>55036000</v>
      </c>
      <c r="H130" s="4">
        <f>F130/C130*100</f>
        <v>0</v>
      </c>
    </row>
    <row r="131" spans="1:8" ht="12.75" customHeight="1">
      <c r="A131" s="98" t="s">
        <v>70</v>
      </c>
      <c r="B131" s="99"/>
      <c r="C131" s="13">
        <f>SUM(C129:C130)</f>
        <v>1250016000</v>
      </c>
      <c r="D131" s="13">
        <f>SUM(D129:D130)</f>
        <v>0</v>
      </c>
      <c r="E131" s="13">
        <f>SUM(E129:E130)</f>
        <v>0</v>
      </c>
      <c r="F131" s="13">
        <f>SUM(F129:F130)</f>
        <v>0</v>
      </c>
      <c r="G131" s="13">
        <f>SUM(G129:G130)</f>
        <v>1250016000</v>
      </c>
      <c r="H131" s="5">
        <f>F131/C131*100</f>
        <v>0</v>
      </c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 customHeight="1">
      <c r="A133" s="100" t="s">
        <v>32</v>
      </c>
      <c r="B133" s="103"/>
      <c r="C133" s="103"/>
      <c r="D133" s="103"/>
      <c r="E133" s="103"/>
      <c r="F133" s="103"/>
      <c r="G133" s="103"/>
      <c r="H133" s="10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 customHeight="1">
      <c r="A135" s="2" t="s">
        <v>33</v>
      </c>
      <c r="B135" s="10" t="s">
        <v>34</v>
      </c>
      <c r="C135" s="3">
        <v>713479500</v>
      </c>
      <c r="D135" s="3">
        <v>353655000</v>
      </c>
      <c r="E135" s="3">
        <v>359824500</v>
      </c>
      <c r="F135" s="11">
        <f>D135+E135</f>
        <v>713479500</v>
      </c>
      <c r="G135" s="11">
        <f>C135-F135</f>
        <v>0</v>
      </c>
      <c r="H135" s="4">
        <f>F135/C135*100</f>
        <v>100</v>
      </c>
    </row>
    <row r="136" spans="1:8" ht="12.75" customHeight="1">
      <c r="A136" s="98" t="s">
        <v>71</v>
      </c>
      <c r="B136" s="99"/>
      <c r="C136" s="13">
        <f>SUM(C135)</f>
        <v>713479500</v>
      </c>
      <c r="D136" s="13">
        <f>SUM(D135)</f>
        <v>353655000</v>
      </c>
      <c r="E136" s="13">
        <f>SUM(E135)</f>
        <v>359824500</v>
      </c>
      <c r="F136" s="13">
        <f>SUM(F135)</f>
        <v>713479500</v>
      </c>
      <c r="G136" s="13">
        <f>SUM(G135)</f>
        <v>0</v>
      </c>
      <c r="H136" s="5">
        <f>F136/C136*100</f>
        <v>100</v>
      </c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 customHeight="1">
      <c r="A138" s="100" t="s">
        <v>116</v>
      </c>
      <c r="B138" s="103"/>
      <c r="C138" s="103"/>
      <c r="D138" s="103"/>
      <c r="E138" s="103"/>
      <c r="F138" s="103"/>
      <c r="G138" s="103"/>
      <c r="H138" s="10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 customHeight="1">
      <c r="A140" s="2" t="s">
        <v>31</v>
      </c>
      <c r="B140" s="10" t="s">
        <v>113</v>
      </c>
      <c r="C140" s="11">
        <v>100000000</v>
      </c>
      <c r="D140" s="3">
        <v>0</v>
      </c>
      <c r="E140" s="3">
        <v>0</v>
      </c>
      <c r="F140" s="11">
        <f>D140+E140</f>
        <v>0</v>
      </c>
      <c r="G140" s="11">
        <f>C140-F140</f>
        <v>100000000</v>
      </c>
      <c r="H140" s="4">
        <f>F140/C140*100</f>
        <v>0</v>
      </c>
    </row>
    <row r="141" spans="1:8" ht="12.75" customHeight="1">
      <c r="A141" s="98" t="s">
        <v>72</v>
      </c>
      <c r="B141" s="99"/>
      <c r="C141" s="13">
        <f>SUM(C140)</f>
        <v>100000000</v>
      </c>
      <c r="D141" s="13">
        <f>SUM(D140)</f>
        <v>0</v>
      </c>
      <c r="E141" s="13">
        <f>SUM(E140)</f>
        <v>0</v>
      </c>
      <c r="F141" s="13">
        <f>SUM(F140)</f>
        <v>0</v>
      </c>
      <c r="G141" s="13">
        <f>SUM(G140)</f>
        <v>100000000</v>
      </c>
      <c r="H141" s="5">
        <f>F141/C141*100</f>
        <v>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 customHeight="1">
      <c r="A143" s="100" t="s">
        <v>89</v>
      </c>
      <c r="B143" s="103"/>
      <c r="C143" s="103"/>
      <c r="D143" s="103"/>
      <c r="E143" s="103"/>
      <c r="F143" s="103"/>
      <c r="G143" s="103"/>
      <c r="H143" s="10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 customHeight="1">
      <c r="A145" s="2" t="s">
        <v>35</v>
      </c>
      <c r="B145" s="10" t="s">
        <v>114</v>
      </c>
      <c r="C145" s="11">
        <v>837424000</v>
      </c>
      <c r="D145" s="3">
        <v>0</v>
      </c>
      <c r="E145" s="3">
        <v>0</v>
      </c>
      <c r="F145" s="11">
        <f>D145+E145</f>
        <v>0</v>
      </c>
      <c r="G145" s="11">
        <f>C145-F145</f>
        <v>837424000</v>
      </c>
      <c r="H145" s="4">
        <f>F145/C145*100</f>
        <v>0</v>
      </c>
    </row>
    <row r="146" spans="1:8" ht="12.75" customHeight="1">
      <c r="A146" s="98" t="s">
        <v>62</v>
      </c>
      <c r="B146" s="99"/>
      <c r="C146" s="13">
        <f>SUM(C145)</f>
        <v>837424000</v>
      </c>
      <c r="D146" s="13">
        <f>SUM(D145)</f>
        <v>0</v>
      </c>
      <c r="E146" s="13">
        <f>SUM(E145)</f>
        <v>0</v>
      </c>
      <c r="F146" s="13">
        <f>SUM(F145)</f>
        <v>0</v>
      </c>
      <c r="G146" s="13">
        <f>SUM(G145)</f>
        <v>837424000</v>
      </c>
      <c r="H146" s="5">
        <f>F146/C146*100</f>
        <v>0</v>
      </c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 customHeight="1">
      <c r="A148" s="100" t="s">
        <v>115</v>
      </c>
      <c r="B148" s="103"/>
      <c r="C148" s="103"/>
      <c r="D148" s="103"/>
      <c r="E148" s="103"/>
      <c r="F148" s="103"/>
      <c r="G148" s="103"/>
      <c r="H148" s="10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 customHeight="1">
      <c r="A150" s="2" t="s">
        <v>36</v>
      </c>
      <c r="B150" s="14" t="s">
        <v>117</v>
      </c>
      <c r="C150" s="11">
        <v>261704000</v>
      </c>
      <c r="D150" s="3">
        <v>0</v>
      </c>
      <c r="E150" s="3">
        <v>0</v>
      </c>
      <c r="F150" s="11">
        <f>D150+E150</f>
        <v>0</v>
      </c>
      <c r="G150" s="11">
        <f>C150-F150</f>
        <v>261704000</v>
      </c>
      <c r="H150" s="4">
        <f>F150/C150*100</f>
        <v>0</v>
      </c>
    </row>
    <row r="151" spans="1:8" ht="12.75" customHeight="1">
      <c r="A151" s="98" t="s">
        <v>73</v>
      </c>
      <c r="B151" s="99"/>
      <c r="C151" s="13">
        <f>SUM(C150)</f>
        <v>261704000</v>
      </c>
      <c r="D151" s="13">
        <f>SUM(D150)</f>
        <v>0</v>
      </c>
      <c r="E151" s="13">
        <f>SUM(E150)</f>
        <v>0</v>
      </c>
      <c r="F151" s="13">
        <f>SUM(F150)</f>
        <v>0</v>
      </c>
      <c r="G151" s="13">
        <f>SUM(G150)</f>
        <v>261704000</v>
      </c>
      <c r="H151" s="5">
        <f>F151/C151*100</f>
        <v>0</v>
      </c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 customHeight="1">
      <c r="A153" s="100" t="s">
        <v>108</v>
      </c>
      <c r="B153" s="103"/>
      <c r="C153" s="103"/>
      <c r="D153" s="103"/>
      <c r="E153" s="103"/>
      <c r="F153" s="103"/>
      <c r="G153" s="103"/>
      <c r="H153" s="10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 customHeight="1">
      <c r="A155" s="2" t="s">
        <v>37</v>
      </c>
      <c r="B155" s="10" t="s">
        <v>118</v>
      </c>
      <c r="C155" s="11">
        <v>338070000</v>
      </c>
      <c r="D155" s="3">
        <v>0</v>
      </c>
      <c r="E155" s="3">
        <v>528559507.2</v>
      </c>
      <c r="F155" s="11">
        <f>D155+E155</f>
        <v>528559507.2</v>
      </c>
      <c r="G155" s="11">
        <f>C155-F155</f>
        <v>-190489507.2</v>
      </c>
      <c r="H155" s="4">
        <f>F155/C155*100</f>
        <v>156.34617304108616</v>
      </c>
    </row>
    <row r="156" spans="1:8" ht="12.75" customHeight="1">
      <c r="A156" s="98" t="s">
        <v>69</v>
      </c>
      <c r="B156" s="99"/>
      <c r="C156" s="13">
        <f>SUM(C155)</f>
        <v>338070000</v>
      </c>
      <c r="D156" s="13">
        <f>SUM(D155)</f>
        <v>0</v>
      </c>
      <c r="E156" s="13">
        <f>SUM(E155)</f>
        <v>528559507.2</v>
      </c>
      <c r="F156" s="13">
        <f>SUM(F155)</f>
        <v>528559507.2</v>
      </c>
      <c r="G156" s="13">
        <f>SUM(G155)</f>
        <v>-190489507.2</v>
      </c>
      <c r="H156" s="5">
        <f>F156/C156*100</f>
        <v>156.34617304108616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 customHeight="1">
      <c r="A158" s="100" t="s">
        <v>119</v>
      </c>
      <c r="B158" s="103"/>
      <c r="C158" s="103"/>
      <c r="D158" s="103"/>
      <c r="E158" s="103"/>
      <c r="F158" s="103"/>
      <c r="G158" s="103"/>
      <c r="H158" s="10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 customHeight="1">
      <c r="A160" s="2" t="s">
        <v>38</v>
      </c>
      <c r="B160" s="10" t="s">
        <v>120</v>
      </c>
      <c r="C160" s="11">
        <v>2161370000</v>
      </c>
      <c r="D160" s="3">
        <v>130788861.99</v>
      </c>
      <c r="E160" s="3">
        <v>130806758.06</v>
      </c>
      <c r="F160" s="11">
        <f>D160+E160</f>
        <v>261595620.05</v>
      </c>
      <c r="G160" s="11">
        <f>C160-F160</f>
        <v>1899774379.95</v>
      </c>
      <c r="H160" s="4">
        <f aca="true" t="shared" si="7" ref="H160:H165">F160/C160*100</f>
        <v>12.103231748844484</v>
      </c>
    </row>
    <row r="161" spans="1:8" ht="12.75" customHeight="1">
      <c r="A161" s="98" t="s">
        <v>74</v>
      </c>
      <c r="B161" s="99"/>
      <c r="C161" s="13">
        <f>SUM(C160)</f>
        <v>2161370000</v>
      </c>
      <c r="D161" s="13">
        <f>SUM(D160)</f>
        <v>130788861.99</v>
      </c>
      <c r="E161" s="13">
        <f>SUM(E160)</f>
        <v>130806758.06</v>
      </c>
      <c r="F161" s="13">
        <f>SUM(F160)</f>
        <v>261595620.05</v>
      </c>
      <c r="G161" s="13">
        <f>SUM(G160)</f>
        <v>1899774379.95</v>
      </c>
      <c r="H161" s="5">
        <f t="shared" si="7"/>
        <v>12.103231748844484</v>
      </c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 customHeight="1">
      <c r="A163" s="98" t="s">
        <v>123</v>
      </c>
      <c r="B163" s="99"/>
      <c r="C163" s="13">
        <f>C131+C136+C141+C146+C151+C156+C161</f>
        <v>5662063500</v>
      </c>
      <c r="D163" s="13">
        <f>D131+D136+D141+D146+D151+D156+D161</f>
        <v>484443861.99</v>
      </c>
      <c r="E163" s="13">
        <f>E131+E136+E141+E146+E151+E156+E161</f>
        <v>1019190765.26</v>
      </c>
      <c r="F163" s="13">
        <f>F131+F136+F141+F146+F151+F156+F161</f>
        <v>1503634627.25</v>
      </c>
      <c r="G163" s="13">
        <f>G131+G136+G141+G146+G151+G156+G161</f>
        <v>4158428872.75</v>
      </c>
      <c r="H163" s="5">
        <f t="shared" si="7"/>
        <v>26.556301024352695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98" t="s">
        <v>124</v>
      </c>
      <c r="B165" s="99"/>
      <c r="C165" s="13">
        <f>C72+C123+C163</f>
        <v>32150652500</v>
      </c>
      <c r="D165" s="13">
        <f>D72+D123+D163</f>
        <v>2961673694.0699997</v>
      </c>
      <c r="E165" s="13">
        <f>E72+E123+E163</f>
        <v>1197277159.82</v>
      </c>
      <c r="F165" s="13">
        <f>F72+F123+F163</f>
        <v>4158950853.89</v>
      </c>
      <c r="G165" s="13">
        <f>G72+G123+G163</f>
        <v>27991701646.11</v>
      </c>
      <c r="H165" s="5">
        <f t="shared" si="7"/>
        <v>12.935820988049931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3.5" customHeight="1">
      <c r="A167" s="100" t="s">
        <v>121</v>
      </c>
      <c r="B167" s="101"/>
      <c r="C167" s="17">
        <f>C165</f>
        <v>32150652500</v>
      </c>
      <c r="D167" s="17">
        <f>D165</f>
        <v>2961673694.0699997</v>
      </c>
      <c r="E167" s="17">
        <f>E165</f>
        <v>1197277159.82</v>
      </c>
      <c r="F167" s="17">
        <f>F165</f>
        <v>4158950853.89</v>
      </c>
      <c r="G167" s="17">
        <f>G165</f>
        <v>27991701646.11</v>
      </c>
      <c r="H167" s="5">
        <f>F167/C167*100</f>
        <v>12.935820988049931</v>
      </c>
    </row>
    <row r="168" spans="1:3" ht="12.75">
      <c r="A168" s="15"/>
      <c r="B168" s="15"/>
      <c r="C168" s="19"/>
    </row>
    <row r="169" spans="3:6" ht="15">
      <c r="C169" s="19"/>
      <c r="F169" s="28"/>
    </row>
    <row r="170" spans="3:6" ht="15.75">
      <c r="C170" s="26"/>
      <c r="D170" s="19"/>
      <c r="F170" s="29"/>
    </row>
    <row r="171" spans="7:8" ht="12.75" customHeight="1">
      <c r="G171" s="9"/>
      <c r="H171" s="9"/>
    </row>
    <row r="172" spans="7:8" ht="12.75">
      <c r="G172" s="16"/>
      <c r="H172" s="16"/>
    </row>
  </sheetData>
  <sheetProtection/>
  <mergeCells count="59">
    <mergeCell ref="A158:H158"/>
    <mergeCell ref="A161:B161"/>
    <mergeCell ref="A163:B163"/>
    <mergeCell ref="A165:B165"/>
    <mergeCell ref="A167:B167"/>
    <mergeCell ref="A143:H143"/>
    <mergeCell ref="A146:B146"/>
    <mergeCell ref="A148:H148"/>
    <mergeCell ref="A151:B151"/>
    <mergeCell ref="A153:H153"/>
    <mergeCell ref="A156:B156"/>
    <mergeCell ref="A127:H127"/>
    <mergeCell ref="A131:B131"/>
    <mergeCell ref="A133:H133"/>
    <mergeCell ref="A136:B136"/>
    <mergeCell ref="A138:H138"/>
    <mergeCell ref="A141:B141"/>
    <mergeCell ref="A112:H112"/>
    <mergeCell ref="A116:B116"/>
    <mergeCell ref="A118:H118"/>
    <mergeCell ref="A121:B121"/>
    <mergeCell ref="A123:B123"/>
    <mergeCell ref="A125:H125"/>
    <mergeCell ref="A94:H94"/>
    <mergeCell ref="A98:B98"/>
    <mergeCell ref="A100:H100"/>
    <mergeCell ref="A104:B104"/>
    <mergeCell ref="A106:H106"/>
    <mergeCell ref="A110:B110"/>
    <mergeCell ref="A76:H76"/>
    <mergeCell ref="A80:B80"/>
    <mergeCell ref="A82:H82"/>
    <mergeCell ref="A86:B86"/>
    <mergeCell ref="A88:H88"/>
    <mergeCell ref="A92:B92"/>
    <mergeCell ref="A60:H60"/>
    <mergeCell ref="A63:B63"/>
    <mergeCell ref="A65:H65"/>
    <mergeCell ref="A70:B70"/>
    <mergeCell ref="A72:B72"/>
    <mergeCell ref="A74:H74"/>
    <mergeCell ref="A44:H44"/>
    <mergeCell ref="A48:B48"/>
    <mergeCell ref="A50:H50"/>
    <mergeCell ref="A53:B53"/>
    <mergeCell ref="A55:H55"/>
    <mergeCell ref="A58:B58"/>
    <mergeCell ref="A15:H15"/>
    <mergeCell ref="A26:B26"/>
    <mergeCell ref="A28:H28"/>
    <mergeCell ref="A35:B35"/>
    <mergeCell ref="A37:H37"/>
    <mergeCell ref="A42:B42"/>
    <mergeCell ref="A2:H3"/>
    <mergeCell ref="A5:H5"/>
    <mergeCell ref="A8:H8"/>
    <mergeCell ref="A9:H9"/>
    <mergeCell ref="G10:H10"/>
    <mergeCell ref="A13:H13"/>
  </mergeCells>
  <printOptions/>
  <pageMargins left="0.39" right="0.259722222222222" top="0.42" bottom="0.39" header="0" footer="0"/>
  <pageSetup firstPageNumber="5" useFirstPageNumber="1" fitToHeight="0" fitToWidth="0" horizontalDpi="600" verticalDpi="600" orientation="landscape" paperSize="9" scale="95" r:id="rId2"/>
  <headerFooter alignWithMargins="0">
    <oddFooter>&amp;C&amp;"Arial,Bold"&amp;12&amp;P</oddFooter>
  </headerFooter>
  <rowBreaks count="3" manualBreakCount="3">
    <brk id="36" max="7" man="1"/>
    <brk id="80" max="7" man="1"/>
    <brk id="12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73"/>
  <sheetViews>
    <sheetView zoomScalePageLayoutView="0" workbookViewId="0" topLeftCell="A79">
      <selection activeCell="E83" sqref="E83"/>
    </sheetView>
  </sheetViews>
  <sheetFormatPr defaultColWidth="6.8515625" defaultRowHeight="12.75"/>
  <cols>
    <col min="1" max="1" width="7.8515625" style="0" customWidth="1"/>
    <col min="2" max="2" width="40.28125" style="0" customWidth="1"/>
    <col min="3" max="3" width="17.28125" style="0" customWidth="1"/>
    <col min="4" max="4" width="15.8515625" style="0" customWidth="1"/>
    <col min="5" max="5" width="15.28125" style="0" customWidth="1"/>
    <col min="6" max="6" width="16.57421875" style="0" bestFit="1" customWidth="1"/>
    <col min="7" max="7" width="17.7109375" style="0" bestFit="1" customWidth="1"/>
    <col min="8" max="8" width="8.00390625" style="0" customWidth="1"/>
    <col min="9" max="9" width="15.140625" style="0" bestFit="1" customWidth="1"/>
    <col min="10" max="10" width="13.140625" style="24" bestFit="1" customWidth="1"/>
  </cols>
  <sheetData>
    <row r="2" spans="1:8" ht="15" customHeight="1">
      <c r="A2" s="110" t="s">
        <v>139</v>
      </c>
      <c r="B2" s="110"/>
      <c r="C2" s="110"/>
      <c r="D2" s="110"/>
      <c r="E2" s="110"/>
      <c r="F2" s="110"/>
      <c r="G2" s="110"/>
      <c r="H2" s="110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4" ht="12.75"/>
    <row r="5" spans="1:8" ht="18">
      <c r="A5" s="111" t="s">
        <v>138</v>
      </c>
      <c r="B5" s="111"/>
      <c r="C5" s="111"/>
      <c r="D5" s="111"/>
      <c r="E5" s="111"/>
      <c r="F5" s="111"/>
      <c r="G5" s="111"/>
      <c r="H5" s="111"/>
    </row>
    <row r="6" ht="12.75"/>
    <row r="7" ht="12.75" customHeight="1">
      <c r="B7" s="9"/>
    </row>
    <row r="8" spans="1:8" ht="20.25" customHeight="1">
      <c r="A8" s="109" t="s">
        <v>41</v>
      </c>
      <c r="B8" s="109"/>
      <c r="C8" s="109"/>
      <c r="D8" s="109"/>
      <c r="E8" s="109"/>
      <c r="F8" s="109"/>
      <c r="G8" s="109"/>
      <c r="H8" s="109"/>
    </row>
    <row r="9" spans="1:8" ht="12.75" customHeight="1">
      <c r="A9" s="109" t="s">
        <v>42</v>
      </c>
      <c r="B9" s="109"/>
      <c r="C9" s="109"/>
      <c r="D9" s="109"/>
      <c r="E9" s="109"/>
      <c r="F9" s="109"/>
      <c r="G9" s="109"/>
      <c r="H9" s="109"/>
    </row>
    <row r="10" spans="7:8" ht="12.75" customHeight="1">
      <c r="G10" s="102" t="s">
        <v>43</v>
      </c>
      <c r="H10" s="102"/>
    </row>
    <row r="11" spans="1:10" s="18" customFormat="1" ht="23.25" customHeight="1">
      <c r="A11" s="20" t="s">
        <v>125</v>
      </c>
      <c r="B11" s="21" t="s">
        <v>126</v>
      </c>
      <c r="C11" s="22" t="s">
        <v>132</v>
      </c>
      <c r="D11" s="23" t="s">
        <v>134</v>
      </c>
      <c r="E11" s="23" t="s">
        <v>140</v>
      </c>
      <c r="F11" s="23" t="s">
        <v>137</v>
      </c>
      <c r="G11" s="21" t="s">
        <v>47</v>
      </c>
      <c r="H11" s="23" t="s">
        <v>48</v>
      </c>
      <c r="J11" s="25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04" t="s">
        <v>122</v>
      </c>
      <c r="B13" s="105"/>
      <c r="C13" s="105"/>
      <c r="D13" s="105"/>
      <c r="E13" s="105"/>
      <c r="F13" s="105"/>
      <c r="G13" s="105"/>
      <c r="H13" s="106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 customHeight="1">
      <c r="A15" s="100" t="s">
        <v>104</v>
      </c>
      <c r="B15" s="103"/>
      <c r="C15" s="103"/>
      <c r="D15" s="103"/>
      <c r="E15" s="103"/>
      <c r="F15" s="103"/>
      <c r="G15" s="103"/>
      <c r="H15" s="10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 customHeight="1">
      <c r="A17" s="2" t="s">
        <v>0</v>
      </c>
      <c r="B17" s="10" t="s">
        <v>49</v>
      </c>
      <c r="C17" s="11">
        <v>49984000</v>
      </c>
      <c r="D17" s="3">
        <v>6836862.11</v>
      </c>
      <c r="E17" s="30">
        <v>3674000.82</v>
      </c>
      <c r="F17" s="11">
        <f>D17+E17</f>
        <v>10510862.93</v>
      </c>
      <c r="G17" s="11">
        <f>C17-F17</f>
        <v>39473137.07</v>
      </c>
      <c r="H17" s="4">
        <f>F17/C17*100</f>
        <v>21.02845496558899</v>
      </c>
    </row>
    <row r="18" spans="1:8" ht="12.75" customHeight="1">
      <c r="A18" s="2" t="s">
        <v>1</v>
      </c>
      <c r="B18" s="10" t="s">
        <v>50</v>
      </c>
      <c r="C18" s="11">
        <v>4700000</v>
      </c>
      <c r="D18" s="3">
        <v>4350000</v>
      </c>
      <c r="E18" s="30">
        <v>200000</v>
      </c>
      <c r="F18" s="11">
        <f aca="true" t="shared" si="0" ref="F18:F25">D18+E18</f>
        <v>4550000</v>
      </c>
      <c r="G18" s="11">
        <f aca="true" t="shared" si="1" ref="G18:G25">C18-F18</f>
        <v>150000</v>
      </c>
      <c r="H18" s="4">
        <f aca="true" t="shared" si="2" ref="H18:H26">F18/C18*100</f>
        <v>96.80851063829788</v>
      </c>
    </row>
    <row r="19" spans="1:8" ht="12.75" customHeight="1">
      <c r="A19" s="2" t="s">
        <v>2</v>
      </c>
      <c r="B19" s="10" t="s">
        <v>51</v>
      </c>
      <c r="C19" s="11">
        <v>10500000</v>
      </c>
      <c r="D19" s="3">
        <v>530000</v>
      </c>
      <c r="E19" s="3"/>
      <c r="F19" s="11">
        <f t="shared" si="0"/>
        <v>530000</v>
      </c>
      <c r="G19" s="11">
        <f t="shared" si="1"/>
        <v>9970000</v>
      </c>
      <c r="H19" s="4">
        <f t="shared" si="2"/>
        <v>5.0476190476190474</v>
      </c>
    </row>
    <row r="20" spans="1:8" ht="12.75" customHeight="1">
      <c r="A20" s="2" t="s">
        <v>3</v>
      </c>
      <c r="B20" s="10" t="s">
        <v>52</v>
      </c>
      <c r="C20" s="11">
        <v>359122800</v>
      </c>
      <c r="D20" s="3">
        <v>7619106.97</v>
      </c>
      <c r="E20" s="30">
        <v>300500</v>
      </c>
      <c r="F20" s="11">
        <f t="shared" si="0"/>
        <v>7919606.97</v>
      </c>
      <c r="G20" s="11">
        <f t="shared" si="1"/>
        <v>351203193.03</v>
      </c>
      <c r="H20" s="4">
        <f t="shared" si="2"/>
        <v>2.2052643190574366</v>
      </c>
    </row>
    <row r="21" spans="1:8" ht="12.75" customHeight="1">
      <c r="A21" s="2" t="s">
        <v>4</v>
      </c>
      <c r="B21" s="10" t="s">
        <v>53</v>
      </c>
      <c r="C21" s="11">
        <v>16200000</v>
      </c>
      <c r="D21" s="3">
        <v>742500</v>
      </c>
      <c r="E21" s="30">
        <v>410000</v>
      </c>
      <c r="F21" s="11">
        <f t="shared" si="0"/>
        <v>1152500</v>
      </c>
      <c r="G21" s="11">
        <f t="shared" si="1"/>
        <v>15047500</v>
      </c>
      <c r="H21" s="4">
        <f t="shared" si="2"/>
        <v>7.114197530864197</v>
      </c>
    </row>
    <row r="22" spans="1:8" ht="12.75" customHeight="1">
      <c r="A22" s="2" t="s">
        <v>5</v>
      </c>
      <c r="B22" s="10" t="s">
        <v>54</v>
      </c>
      <c r="C22" s="11">
        <v>29290000</v>
      </c>
      <c r="D22" s="3">
        <v>0</v>
      </c>
      <c r="E22" s="30">
        <v>225600</v>
      </c>
      <c r="F22" s="11">
        <f t="shared" si="0"/>
        <v>225600</v>
      </c>
      <c r="G22" s="11">
        <f t="shared" si="1"/>
        <v>29064400</v>
      </c>
      <c r="H22" s="4">
        <f t="shared" si="2"/>
        <v>0.7702287470126323</v>
      </c>
    </row>
    <row r="23" spans="1:8" ht="12.75" customHeight="1">
      <c r="A23" s="2" t="s">
        <v>6</v>
      </c>
      <c r="B23" s="12" t="s">
        <v>55</v>
      </c>
      <c r="C23" s="11">
        <v>8128600</v>
      </c>
      <c r="D23" s="3">
        <v>1307000</v>
      </c>
      <c r="E23" s="3"/>
      <c r="F23" s="11">
        <f t="shared" si="0"/>
        <v>1307000</v>
      </c>
      <c r="G23" s="11">
        <f t="shared" si="1"/>
        <v>6821600</v>
      </c>
      <c r="H23" s="4">
        <f t="shared" si="2"/>
        <v>16.079029599192975</v>
      </c>
    </row>
    <row r="24" spans="1:8" ht="12.75" customHeight="1">
      <c r="A24" s="2" t="s">
        <v>7</v>
      </c>
      <c r="B24" s="10" t="s">
        <v>56</v>
      </c>
      <c r="C24" s="11">
        <v>4200000</v>
      </c>
      <c r="D24" s="3">
        <v>311000</v>
      </c>
      <c r="E24" s="30">
        <v>700000</v>
      </c>
      <c r="F24" s="11">
        <f t="shared" si="0"/>
        <v>1011000</v>
      </c>
      <c r="G24" s="11">
        <f t="shared" si="1"/>
        <v>3189000</v>
      </c>
      <c r="H24" s="4">
        <f t="shared" si="2"/>
        <v>24.071428571428573</v>
      </c>
    </row>
    <row r="25" spans="1:8" ht="12.75" customHeight="1">
      <c r="A25" s="2" t="s">
        <v>8</v>
      </c>
      <c r="B25" s="10" t="s">
        <v>57</v>
      </c>
      <c r="C25" s="11">
        <v>13380000</v>
      </c>
      <c r="D25" s="3">
        <v>0</v>
      </c>
      <c r="E25" s="3"/>
      <c r="F25" s="11">
        <f t="shared" si="0"/>
        <v>0</v>
      </c>
      <c r="G25" s="11">
        <f t="shared" si="1"/>
        <v>13380000</v>
      </c>
      <c r="H25" s="4">
        <f t="shared" si="2"/>
        <v>0</v>
      </c>
    </row>
    <row r="26" spans="1:10" s="34" customFormat="1" ht="12.75" customHeight="1">
      <c r="A26" s="115" t="s">
        <v>58</v>
      </c>
      <c r="B26" s="116"/>
      <c r="C26" s="32">
        <f>SUM(C17:C25)</f>
        <v>495505400</v>
      </c>
      <c r="D26" s="32">
        <f>SUM(D17:D25)</f>
        <v>21696469.08</v>
      </c>
      <c r="E26" s="32">
        <f>SUM(E17:E25)</f>
        <v>5510100.82</v>
      </c>
      <c r="F26" s="32">
        <f>SUM(F17:F25)</f>
        <v>27206569.9</v>
      </c>
      <c r="G26" s="32">
        <f>SUM(G17:G25)</f>
        <v>468298830.09999996</v>
      </c>
      <c r="H26" s="33">
        <f t="shared" si="2"/>
        <v>5.490670717211154</v>
      </c>
      <c r="J26" s="35"/>
    </row>
    <row r="27" spans="1:8" ht="12.75">
      <c r="A27" s="1"/>
      <c r="B27" s="1"/>
      <c r="C27" s="1"/>
      <c r="D27" s="1"/>
      <c r="E27" s="1"/>
      <c r="F27" s="27"/>
      <c r="G27" s="1"/>
      <c r="H27" s="1"/>
    </row>
    <row r="28" spans="1:8" ht="12.75" customHeight="1">
      <c r="A28" s="100" t="s">
        <v>75</v>
      </c>
      <c r="B28" s="103"/>
      <c r="C28" s="103"/>
      <c r="D28" s="103"/>
      <c r="E28" s="103"/>
      <c r="F28" s="103"/>
      <c r="G28" s="103"/>
      <c r="H28" s="101"/>
    </row>
    <row r="29" spans="1:8" ht="12.75" customHeight="1">
      <c r="A29" s="2" t="s">
        <v>9</v>
      </c>
      <c r="B29" s="10" t="s">
        <v>76</v>
      </c>
      <c r="C29" s="11">
        <v>54000000</v>
      </c>
      <c r="D29" s="3">
        <v>1458125</v>
      </c>
      <c r="E29" s="30">
        <v>913468.51</v>
      </c>
      <c r="F29" s="11">
        <f aca="true" t="shared" si="3" ref="F29:F34">D29+E29</f>
        <v>2371593.51</v>
      </c>
      <c r="G29" s="11">
        <f aca="true" t="shared" si="4" ref="G29:G34">C29-F29</f>
        <v>51628406.49</v>
      </c>
      <c r="H29" s="4">
        <f aca="true" t="shared" si="5" ref="H29:H35">F29/C29*100</f>
        <v>4.391839833333333</v>
      </c>
    </row>
    <row r="30" spans="1:8" ht="12.75" customHeight="1">
      <c r="A30" s="2" t="s">
        <v>10</v>
      </c>
      <c r="B30" s="10" t="s">
        <v>77</v>
      </c>
      <c r="C30" s="11">
        <v>10010000</v>
      </c>
      <c r="D30" s="3">
        <v>851500</v>
      </c>
      <c r="E30" s="30">
        <v>176500</v>
      </c>
      <c r="F30" s="11">
        <f t="shared" si="3"/>
        <v>1028000</v>
      </c>
      <c r="G30" s="11">
        <f t="shared" si="4"/>
        <v>8982000</v>
      </c>
      <c r="H30" s="4">
        <f t="shared" si="5"/>
        <v>10.26973026973027</v>
      </c>
    </row>
    <row r="31" spans="1:8" ht="12.75" customHeight="1">
      <c r="A31" s="2" t="s">
        <v>11</v>
      </c>
      <c r="B31" s="10" t="s">
        <v>78</v>
      </c>
      <c r="C31" s="11">
        <v>117780000</v>
      </c>
      <c r="D31" s="3">
        <v>30747600</v>
      </c>
      <c r="E31" s="30">
        <v>5150500</v>
      </c>
      <c r="F31" s="11">
        <f t="shared" si="3"/>
        <v>35898100</v>
      </c>
      <c r="G31" s="11">
        <f t="shared" si="4"/>
        <v>81881900</v>
      </c>
      <c r="H31" s="4">
        <f t="shared" si="5"/>
        <v>30.47894379351333</v>
      </c>
    </row>
    <row r="32" spans="1:8" ht="12.75" customHeight="1">
      <c r="A32" s="2" t="s">
        <v>12</v>
      </c>
      <c r="B32" s="10" t="s">
        <v>79</v>
      </c>
      <c r="C32" s="11">
        <v>3069000</v>
      </c>
      <c r="D32" s="3">
        <v>232500</v>
      </c>
      <c r="E32" s="30">
        <v>1795000</v>
      </c>
      <c r="F32" s="11">
        <f t="shared" si="3"/>
        <v>2027500</v>
      </c>
      <c r="G32" s="11">
        <f t="shared" si="4"/>
        <v>1041500</v>
      </c>
      <c r="H32" s="4">
        <f t="shared" si="5"/>
        <v>66.06386445096123</v>
      </c>
    </row>
    <row r="33" spans="1:8" ht="12.75" customHeight="1">
      <c r="A33" s="2" t="s">
        <v>13</v>
      </c>
      <c r="B33" s="10" t="s">
        <v>80</v>
      </c>
      <c r="C33" s="11">
        <v>80760000</v>
      </c>
      <c r="D33" s="3">
        <v>40962500</v>
      </c>
      <c r="E33" s="30">
        <v>3590300</v>
      </c>
      <c r="F33" s="11">
        <f t="shared" si="3"/>
        <v>44552800</v>
      </c>
      <c r="G33" s="11">
        <f t="shared" si="4"/>
        <v>36207200</v>
      </c>
      <c r="H33" s="4">
        <f t="shared" si="5"/>
        <v>55.166914314016836</v>
      </c>
    </row>
    <row r="34" spans="1:8" ht="12.75" customHeight="1">
      <c r="A34" s="2" t="s">
        <v>14</v>
      </c>
      <c r="B34" s="10" t="s">
        <v>81</v>
      </c>
      <c r="C34" s="11">
        <v>7200000</v>
      </c>
      <c r="D34" s="3">
        <v>4260000</v>
      </c>
      <c r="E34" s="30">
        <v>250000</v>
      </c>
      <c r="F34" s="11">
        <f t="shared" si="3"/>
        <v>4510000</v>
      </c>
      <c r="G34" s="11">
        <f t="shared" si="4"/>
        <v>2690000</v>
      </c>
      <c r="H34" s="4">
        <f t="shared" si="5"/>
        <v>62.638888888888886</v>
      </c>
    </row>
    <row r="35" spans="1:10" s="34" customFormat="1" ht="12.75" customHeight="1">
      <c r="A35" s="115" t="s">
        <v>59</v>
      </c>
      <c r="B35" s="116"/>
      <c r="C35" s="32">
        <f>SUM(C29:C34)</f>
        <v>272819000</v>
      </c>
      <c r="D35" s="32">
        <f>SUM(D29:D34)</f>
        <v>78512225</v>
      </c>
      <c r="E35" s="32">
        <f>SUM(E29:E34)</f>
        <v>11875768.51</v>
      </c>
      <c r="F35" s="32">
        <f>SUM(F29:F34)</f>
        <v>90387993.50999999</v>
      </c>
      <c r="G35" s="32">
        <f>SUM(G29:G34)</f>
        <v>182431006.49</v>
      </c>
      <c r="H35" s="33">
        <f t="shared" si="5"/>
        <v>33.13112118657425</v>
      </c>
      <c r="J35" s="35"/>
    </row>
    <row r="36" spans="1:10" s="34" customFormat="1" ht="12.75">
      <c r="A36" s="36"/>
      <c r="B36" s="36"/>
      <c r="C36" s="36"/>
      <c r="D36" s="36"/>
      <c r="E36" s="36"/>
      <c r="F36" s="37"/>
      <c r="G36" s="36"/>
      <c r="H36" s="36"/>
      <c r="J36" s="38"/>
    </row>
    <row r="37" spans="1:10" s="34" customFormat="1" ht="12.75" customHeight="1">
      <c r="A37" s="112" t="s">
        <v>82</v>
      </c>
      <c r="B37" s="113"/>
      <c r="C37" s="113"/>
      <c r="D37" s="113"/>
      <c r="E37" s="113"/>
      <c r="F37" s="113"/>
      <c r="G37" s="113"/>
      <c r="H37" s="114"/>
      <c r="J37" s="38"/>
    </row>
    <row r="38" spans="1:10" s="34" customFormat="1" ht="12.75">
      <c r="A38" s="36"/>
      <c r="B38" s="36"/>
      <c r="C38" s="36"/>
      <c r="D38" s="36"/>
      <c r="E38" s="36"/>
      <c r="F38" s="36"/>
      <c r="G38" s="36"/>
      <c r="H38" s="36"/>
      <c r="J38" s="38"/>
    </row>
    <row r="39" spans="1:10" s="34" customFormat="1" ht="12.75" customHeight="1">
      <c r="A39" s="39" t="s">
        <v>15</v>
      </c>
      <c r="B39" s="40" t="s">
        <v>83</v>
      </c>
      <c r="C39" s="41">
        <v>150000000</v>
      </c>
      <c r="D39" s="42">
        <v>577000</v>
      </c>
      <c r="E39" s="43">
        <v>2250000</v>
      </c>
      <c r="F39" s="41">
        <f>D39+E39</f>
        <v>2827000</v>
      </c>
      <c r="G39" s="41">
        <f>C39-F39</f>
        <v>147173000</v>
      </c>
      <c r="H39" s="44">
        <f>F39/C39*100</f>
        <v>1.8846666666666667</v>
      </c>
      <c r="J39" s="38"/>
    </row>
    <row r="40" spans="1:10" s="34" customFormat="1" ht="12.75" customHeight="1">
      <c r="A40" s="39" t="s">
        <v>16</v>
      </c>
      <c r="B40" s="40" t="s">
        <v>84</v>
      </c>
      <c r="C40" s="41">
        <v>10056000</v>
      </c>
      <c r="D40" s="42">
        <v>4812500</v>
      </c>
      <c r="E40" s="43">
        <v>995500</v>
      </c>
      <c r="F40" s="41">
        <f>D40+E40</f>
        <v>5808000</v>
      </c>
      <c r="G40" s="41">
        <f>C40-F40</f>
        <v>4248000</v>
      </c>
      <c r="H40" s="44">
        <f>F40/C40*100</f>
        <v>57.756563245823386</v>
      </c>
      <c r="J40" s="38"/>
    </row>
    <row r="41" spans="1:10" s="34" customFormat="1" ht="12.75" customHeight="1">
      <c r="A41" s="39" t="s">
        <v>17</v>
      </c>
      <c r="B41" s="40" t="s">
        <v>85</v>
      </c>
      <c r="C41" s="41">
        <v>85760600</v>
      </c>
      <c r="D41" s="42">
        <v>16381500</v>
      </c>
      <c r="E41" s="43">
        <v>4218500</v>
      </c>
      <c r="F41" s="41">
        <f>D41+E41</f>
        <v>20600000</v>
      </c>
      <c r="G41" s="41">
        <f>C41-F41</f>
        <v>65160600</v>
      </c>
      <c r="H41" s="44">
        <f>F41/C41*100</f>
        <v>24.020354335207543</v>
      </c>
      <c r="J41" s="38"/>
    </row>
    <row r="42" spans="1:10" s="34" customFormat="1" ht="12.75" customHeight="1">
      <c r="A42" s="115" t="s">
        <v>60</v>
      </c>
      <c r="B42" s="116"/>
      <c r="C42" s="32">
        <f>SUM(C39:C41)</f>
        <v>245816600</v>
      </c>
      <c r="D42" s="32">
        <f>SUM(D39:D41)</f>
        <v>21771000</v>
      </c>
      <c r="E42" s="32">
        <f>SUM(E39:E41)</f>
        <v>7464000</v>
      </c>
      <c r="F42" s="32">
        <f>SUM(F39:F41)</f>
        <v>29235000</v>
      </c>
      <c r="G42" s="32">
        <f>SUM(G39:G41)</f>
        <v>216581600</v>
      </c>
      <c r="H42" s="33">
        <f>F42/C42*100</f>
        <v>11.8930129210151</v>
      </c>
      <c r="J42" s="35"/>
    </row>
    <row r="43" spans="1:10" s="34" customFormat="1" ht="12.75">
      <c r="A43" s="36"/>
      <c r="B43" s="36"/>
      <c r="C43" s="36"/>
      <c r="D43" s="36"/>
      <c r="E43" s="36"/>
      <c r="F43" s="37"/>
      <c r="G43" s="36"/>
      <c r="H43" s="36"/>
      <c r="J43" s="38"/>
    </row>
    <row r="44" spans="1:10" s="34" customFormat="1" ht="12.75" customHeight="1">
      <c r="A44" s="112" t="s">
        <v>86</v>
      </c>
      <c r="B44" s="113"/>
      <c r="C44" s="113"/>
      <c r="D44" s="113"/>
      <c r="E44" s="113"/>
      <c r="F44" s="113"/>
      <c r="G44" s="113"/>
      <c r="H44" s="114"/>
      <c r="J44" s="38"/>
    </row>
    <row r="45" spans="1:10" s="34" customFormat="1" ht="12.75">
      <c r="A45" s="36"/>
      <c r="B45" s="36"/>
      <c r="C45" s="36"/>
      <c r="D45" s="36"/>
      <c r="E45" s="36"/>
      <c r="F45" s="36"/>
      <c r="G45" s="36"/>
      <c r="H45" s="36"/>
      <c r="J45" s="38"/>
    </row>
    <row r="46" spans="1:10" s="34" customFormat="1" ht="12.75" customHeight="1">
      <c r="A46" s="39" t="s">
        <v>18</v>
      </c>
      <c r="B46" s="40" t="s">
        <v>87</v>
      </c>
      <c r="C46" s="41">
        <v>854700000</v>
      </c>
      <c r="D46" s="42">
        <v>454428167</v>
      </c>
      <c r="E46" s="43">
        <v>215253088</v>
      </c>
      <c r="F46" s="41">
        <f>D46+E46</f>
        <v>669681255</v>
      </c>
      <c r="G46" s="41">
        <f>C46-F46</f>
        <v>185018745</v>
      </c>
      <c r="H46" s="44">
        <f>F46/C46*100</f>
        <v>78.35278518778519</v>
      </c>
      <c r="J46" s="38"/>
    </row>
    <row r="47" spans="1:10" s="34" customFormat="1" ht="12.75" customHeight="1">
      <c r="A47" s="39" t="s">
        <v>19</v>
      </c>
      <c r="B47" s="40" t="s">
        <v>88</v>
      </c>
      <c r="C47" s="41">
        <v>144000000</v>
      </c>
      <c r="D47" s="42">
        <v>49340000</v>
      </c>
      <c r="E47" s="43">
        <v>6714000</v>
      </c>
      <c r="F47" s="41">
        <f>D47+E47</f>
        <v>56054000</v>
      </c>
      <c r="G47" s="41">
        <f>C47-F47</f>
        <v>87946000</v>
      </c>
      <c r="H47" s="44">
        <f>F47/C47*100</f>
        <v>38.926388888888894</v>
      </c>
      <c r="J47" s="38"/>
    </row>
    <row r="48" spans="1:10" s="34" customFormat="1" ht="12.75" customHeight="1">
      <c r="A48" s="115" t="s">
        <v>61</v>
      </c>
      <c r="B48" s="116"/>
      <c r="C48" s="32">
        <f>SUM(C46:C47)</f>
        <v>998700000</v>
      </c>
      <c r="D48" s="32">
        <f>SUM(D46:D47)</f>
        <v>503768167</v>
      </c>
      <c r="E48" s="32">
        <f>SUM(E46:E47)</f>
        <v>221967088</v>
      </c>
      <c r="F48" s="32">
        <f>SUM(F46:F47)</f>
        <v>725735255</v>
      </c>
      <c r="G48" s="32">
        <f>SUM(G46:G47)</f>
        <v>272964745</v>
      </c>
      <c r="H48" s="33">
        <f>F48/C48*100</f>
        <v>72.66799389205968</v>
      </c>
      <c r="J48" s="35"/>
    </row>
    <row r="49" spans="1:10" s="34" customFormat="1" ht="12.75">
      <c r="A49" s="36"/>
      <c r="B49" s="36"/>
      <c r="C49" s="36"/>
      <c r="D49" s="36"/>
      <c r="E49" s="36"/>
      <c r="F49" s="36"/>
      <c r="G49" s="36"/>
      <c r="H49" s="36"/>
      <c r="J49" s="38"/>
    </row>
    <row r="50" spans="1:10" s="34" customFormat="1" ht="12.75" customHeight="1">
      <c r="A50" s="112" t="s">
        <v>89</v>
      </c>
      <c r="B50" s="113"/>
      <c r="C50" s="113"/>
      <c r="D50" s="113"/>
      <c r="E50" s="113"/>
      <c r="F50" s="113"/>
      <c r="G50" s="113"/>
      <c r="H50" s="114"/>
      <c r="J50" s="38"/>
    </row>
    <row r="51" spans="1:10" s="34" customFormat="1" ht="12.75">
      <c r="A51" s="36"/>
      <c r="B51" s="36"/>
      <c r="C51" s="36"/>
      <c r="D51" s="36"/>
      <c r="E51" s="36"/>
      <c r="F51" s="36"/>
      <c r="G51" s="36"/>
      <c r="H51" s="36"/>
      <c r="J51" s="38"/>
    </row>
    <row r="52" spans="1:10" s="34" customFormat="1" ht="12.75" customHeight="1">
      <c r="A52" s="39" t="s">
        <v>20</v>
      </c>
      <c r="B52" s="40" t="s">
        <v>90</v>
      </c>
      <c r="C52" s="41">
        <v>7000000</v>
      </c>
      <c r="D52" s="42">
        <v>3030000</v>
      </c>
      <c r="E52" s="43">
        <v>5000</v>
      </c>
      <c r="F52" s="41">
        <f>D52+E52</f>
        <v>3035000</v>
      </c>
      <c r="G52" s="41">
        <f>C52-F52</f>
        <v>3965000</v>
      </c>
      <c r="H52" s="44">
        <f>F52/C52*100</f>
        <v>43.357142857142854</v>
      </c>
      <c r="J52" s="38"/>
    </row>
    <row r="53" spans="1:10" s="34" customFormat="1" ht="12.75" customHeight="1">
      <c r="A53" s="115" t="s">
        <v>62</v>
      </c>
      <c r="B53" s="116"/>
      <c r="C53" s="32">
        <f>SUM(C52)</f>
        <v>7000000</v>
      </c>
      <c r="D53" s="32">
        <f>SUM(D52)</f>
        <v>3030000</v>
      </c>
      <c r="E53" s="32">
        <f>SUM(E52)</f>
        <v>5000</v>
      </c>
      <c r="F53" s="32">
        <f>SUM(F52)</f>
        <v>3035000</v>
      </c>
      <c r="G53" s="32">
        <f>SUM(G52)</f>
        <v>3965000</v>
      </c>
      <c r="H53" s="33">
        <f>F53/C53*100</f>
        <v>43.357142857142854</v>
      </c>
      <c r="J53" s="35"/>
    </row>
    <row r="54" spans="1:10" s="34" customFormat="1" ht="12.75">
      <c r="A54" s="36"/>
      <c r="B54" s="36"/>
      <c r="C54" s="36"/>
      <c r="D54" s="36"/>
      <c r="E54" s="36"/>
      <c r="F54" s="36"/>
      <c r="G54" s="36"/>
      <c r="H54" s="36"/>
      <c r="J54" s="38"/>
    </row>
    <row r="55" spans="1:10" s="34" customFormat="1" ht="12.75" customHeight="1">
      <c r="A55" s="112" t="s">
        <v>91</v>
      </c>
      <c r="B55" s="113"/>
      <c r="C55" s="113"/>
      <c r="D55" s="113"/>
      <c r="E55" s="113"/>
      <c r="F55" s="113"/>
      <c r="G55" s="113"/>
      <c r="H55" s="114"/>
      <c r="J55" s="38"/>
    </row>
    <row r="56" spans="1:10" s="34" customFormat="1" ht="12.75">
      <c r="A56" s="36"/>
      <c r="B56" s="36"/>
      <c r="C56" s="36"/>
      <c r="D56" s="36"/>
      <c r="E56" s="36"/>
      <c r="F56" s="36"/>
      <c r="G56" s="36"/>
      <c r="H56" s="36"/>
      <c r="J56" s="38"/>
    </row>
    <row r="57" spans="1:10" s="34" customFormat="1" ht="12.75" customHeight="1">
      <c r="A57" s="39" t="s">
        <v>21</v>
      </c>
      <c r="B57" s="40" t="s">
        <v>92</v>
      </c>
      <c r="C57" s="41">
        <v>5100000</v>
      </c>
      <c r="D57" s="42">
        <v>275000</v>
      </c>
      <c r="E57" s="42">
        <v>50000</v>
      </c>
      <c r="F57" s="41">
        <f>D57+E57</f>
        <v>325000</v>
      </c>
      <c r="G57" s="41">
        <f>C57-F57</f>
        <v>4775000</v>
      </c>
      <c r="H57" s="44">
        <f>F57/C57*100</f>
        <v>6.372549019607843</v>
      </c>
      <c r="J57" s="38"/>
    </row>
    <row r="58" spans="1:10" s="34" customFormat="1" ht="12.75" customHeight="1">
      <c r="A58" s="115" t="s">
        <v>63</v>
      </c>
      <c r="B58" s="116"/>
      <c r="C58" s="32">
        <f>SUM(C57)</f>
        <v>5100000</v>
      </c>
      <c r="D58" s="32">
        <f>SUM(D57)</f>
        <v>275000</v>
      </c>
      <c r="E58" s="32">
        <f>SUM(E57)</f>
        <v>50000</v>
      </c>
      <c r="F58" s="32">
        <f>SUM(F57)</f>
        <v>325000</v>
      </c>
      <c r="G58" s="32">
        <f>SUM(G57)</f>
        <v>4775000</v>
      </c>
      <c r="H58" s="33">
        <f>F58/C58*100</f>
        <v>6.372549019607843</v>
      </c>
      <c r="J58" s="35"/>
    </row>
    <row r="59" spans="1:10" s="34" customFormat="1" ht="12.75">
      <c r="A59" s="36"/>
      <c r="B59" s="36"/>
      <c r="C59" s="36"/>
      <c r="D59" s="36"/>
      <c r="E59" s="36"/>
      <c r="F59" s="36"/>
      <c r="G59" s="36"/>
      <c r="H59" s="36"/>
      <c r="J59" s="38"/>
    </row>
    <row r="60" spans="1:10" s="34" customFormat="1" ht="12.75" customHeight="1">
      <c r="A60" s="112" t="s">
        <v>93</v>
      </c>
      <c r="B60" s="113"/>
      <c r="C60" s="113"/>
      <c r="D60" s="113"/>
      <c r="E60" s="113"/>
      <c r="F60" s="113"/>
      <c r="G60" s="113"/>
      <c r="H60" s="114"/>
      <c r="J60" s="38"/>
    </row>
    <row r="61" spans="1:10" s="34" customFormat="1" ht="12.75" customHeight="1">
      <c r="A61" s="39" t="s">
        <v>22</v>
      </c>
      <c r="B61" s="40" t="s">
        <v>94</v>
      </c>
      <c r="C61" s="41">
        <v>77106000</v>
      </c>
      <c r="D61" s="42">
        <v>122000</v>
      </c>
      <c r="E61" s="42">
        <v>20000</v>
      </c>
      <c r="F61" s="41">
        <f>D61+E61</f>
        <v>142000</v>
      </c>
      <c r="G61" s="41">
        <f>C61-F61</f>
        <v>76964000</v>
      </c>
      <c r="H61" s="44">
        <f>F61/C61*100</f>
        <v>0.1841620626151013</v>
      </c>
      <c r="J61" s="38"/>
    </row>
    <row r="62" spans="1:10" s="34" customFormat="1" ht="12.75" customHeight="1">
      <c r="A62" s="39" t="s">
        <v>23</v>
      </c>
      <c r="B62" s="40" t="s">
        <v>95</v>
      </c>
      <c r="C62" s="41">
        <v>27144000</v>
      </c>
      <c r="D62" s="42">
        <v>0</v>
      </c>
      <c r="E62" s="42">
        <v>0</v>
      </c>
      <c r="F62" s="41">
        <f>D62+E62</f>
        <v>0</v>
      </c>
      <c r="G62" s="41">
        <f>C62-F62</f>
        <v>27144000</v>
      </c>
      <c r="H62" s="44">
        <f>F62/C62*100</f>
        <v>0</v>
      </c>
      <c r="J62" s="38"/>
    </row>
    <row r="63" spans="1:10" s="34" customFormat="1" ht="12.75" customHeight="1">
      <c r="A63" s="115" t="s">
        <v>64</v>
      </c>
      <c r="B63" s="116"/>
      <c r="C63" s="32">
        <f>SUM(C61:C62)</f>
        <v>104250000</v>
      </c>
      <c r="D63" s="32">
        <f>SUM(D61:D62)</f>
        <v>122000</v>
      </c>
      <c r="E63" s="32">
        <f>SUM(E61:E62)</f>
        <v>20000</v>
      </c>
      <c r="F63" s="32">
        <f>SUM(F61:F62)</f>
        <v>142000</v>
      </c>
      <c r="G63" s="32">
        <f>SUM(G61:G62)</f>
        <v>104108000</v>
      </c>
      <c r="H63" s="33">
        <f>F63/C63*100</f>
        <v>0.13621103117505995</v>
      </c>
      <c r="J63" s="35"/>
    </row>
    <row r="64" spans="1:10" s="34" customFormat="1" ht="12.75">
      <c r="A64" s="36"/>
      <c r="B64" s="36"/>
      <c r="C64" s="36"/>
      <c r="D64" s="36"/>
      <c r="E64" s="36"/>
      <c r="F64" s="36"/>
      <c r="G64" s="36"/>
      <c r="H64" s="36"/>
      <c r="J64" s="38"/>
    </row>
    <row r="65" spans="1:10" s="34" customFormat="1" ht="12.75" customHeight="1">
      <c r="A65" s="112" t="s">
        <v>96</v>
      </c>
      <c r="B65" s="113"/>
      <c r="C65" s="113"/>
      <c r="D65" s="113"/>
      <c r="E65" s="113"/>
      <c r="F65" s="113"/>
      <c r="G65" s="113"/>
      <c r="H65" s="114"/>
      <c r="J65" s="38"/>
    </row>
    <row r="66" spans="1:10" s="34" customFormat="1" ht="12.75">
      <c r="A66" s="36"/>
      <c r="B66" s="36"/>
      <c r="C66" s="36"/>
      <c r="D66" s="36"/>
      <c r="E66" s="36"/>
      <c r="F66" s="36"/>
      <c r="G66" s="36"/>
      <c r="H66" s="36"/>
      <c r="J66" s="38"/>
    </row>
    <row r="67" spans="1:10" s="34" customFormat="1" ht="12.75" customHeight="1">
      <c r="A67" s="39" t="s">
        <v>24</v>
      </c>
      <c r="B67" s="40" t="s">
        <v>97</v>
      </c>
      <c r="C67" s="41">
        <v>2350000</v>
      </c>
      <c r="D67" s="42">
        <v>1553500</v>
      </c>
      <c r="E67" s="42">
        <v>624100</v>
      </c>
      <c r="F67" s="41">
        <f>D67+E67</f>
        <v>2177600</v>
      </c>
      <c r="G67" s="41">
        <f>C67-F67</f>
        <v>172400</v>
      </c>
      <c r="H67" s="44">
        <f aca="true" t="shared" si="6" ref="H67:H72">F67/C67*100</f>
        <v>92.66382978723404</v>
      </c>
      <c r="J67" s="38"/>
    </row>
    <row r="68" spans="1:10" s="34" customFormat="1" ht="12.75" customHeight="1">
      <c r="A68" s="39" t="s">
        <v>25</v>
      </c>
      <c r="B68" s="40" t="s">
        <v>98</v>
      </c>
      <c r="C68" s="41">
        <v>4500000</v>
      </c>
      <c r="D68" s="42">
        <v>0</v>
      </c>
      <c r="E68" s="42">
        <v>0</v>
      </c>
      <c r="F68" s="41">
        <f>D68+E68</f>
        <v>0</v>
      </c>
      <c r="G68" s="41">
        <f>C68-F68</f>
        <v>4500000</v>
      </c>
      <c r="H68" s="44">
        <f t="shared" si="6"/>
        <v>0</v>
      </c>
      <c r="J68" s="38"/>
    </row>
    <row r="69" spans="1:10" s="34" customFormat="1" ht="12.75" customHeight="1">
      <c r="A69" s="39" t="s">
        <v>26</v>
      </c>
      <c r="B69" s="40" t="s">
        <v>99</v>
      </c>
      <c r="C69" s="41">
        <v>3480000</v>
      </c>
      <c r="D69" s="42">
        <v>5868000</v>
      </c>
      <c r="E69" s="42">
        <v>4133000</v>
      </c>
      <c r="F69" s="41">
        <f>D69+E69</f>
        <v>10001000</v>
      </c>
      <c r="G69" s="41">
        <f>C69-F69</f>
        <v>-6521000</v>
      </c>
      <c r="H69" s="44">
        <f t="shared" si="6"/>
        <v>287.38505747126436</v>
      </c>
      <c r="J69" s="38"/>
    </row>
    <row r="70" spans="1:10" s="34" customFormat="1" ht="12.75" customHeight="1">
      <c r="A70" s="115" t="s">
        <v>65</v>
      </c>
      <c r="B70" s="116"/>
      <c r="C70" s="32">
        <f>SUM(C67:C69)</f>
        <v>10330000</v>
      </c>
      <c r="D70" s="32">
        <f>SUM(D67:D69)</f>
        <v>7421500</v>
      </c>
      <c r="E70" s="32">
        <f>SUM(E67:E69)</f>
        <v>4757100</v>
      </c>
      <c r="F70" s="32">
        <f>SUM(F67:F69)</f>
        <v>12178600</v>
      </c>
      <c r="G70" s="32">
        <f>SUM(G67:G69)</f>
        <v>-1848600</v>
      </c>
      <c r="H70" s="33">
        <f t="shared" si="6"/>
        <v>117.89545014520813</v>
      </c>
      <c r="J70" s="38"/>
    </row>
    <row r="71" spans="1:10" s="34" customFormat="1" ht="12.75">
      <c r="A71" s="36"/>
      <c r="B71" s="36"/>
      <c r="C71" s="36"/>
      <c r="D71" s="36"/>
      <c r="E71" s="36"/>
      <c r="F71" s="36"/>
      <c r="G71" s="36"/>
      <c r="H71" s="36"/>
      <c r="J71" s="38"/>
    </row>
    <row r="72" spans="1:10" s="34" customFormat="1" ht="12.75" customHeight="1">
      <c r="A72" s="115" t="s">
        <v>100</v>
      </c>
      <c r="B72" s="116"/>
      <c r="C72" s="32">
        <f>C26+C35+C42+C48+C53+C58+C63+C70</f>
        <v>2139521000</v>
      </c>
      <c r="D72" s="32">
        <f>D26+D35+D42+D48+D53+D58+D63+D70</f>
        <v>636596361.08</v>
      </c>
      <c r="E72" s="32">
        <f>E26+E35+E42+E48+E53+E58+E63+E70</f>
        <v>251649057.32999998</v>
      </c>
      <c r="F72" s="32">
        <f>F26+F35+F42+F48+F53+F58+F63+F70</f>
        <v>888245418.41</v>
      </c>
      <c r="G72" s="32">
        <f>G26+G35+G42+G48+G53+G58+G63+G70</f>
        <v>1251275581.59</v>
      </c>
      <c r="H72" s="33">
        <f t="shared" si="6"/>
        <v>41.51608787247239</v>
      </c>
      <c r="J72" s="38"/>
    </row>
    <row r="73" spans="1:10" s="34" customFormat="1" ht="12.75">
      <c r="A73" s="36"/>
      <c r="B73" s="36"/>
      <c r="C73" s="36"/>
      <c r="D73" s="37"/>
      <c r="E73" s="37"/>
      <c r="F73" s="36"/>
      <c r="G73" s="36"/>
      <c r="H73" s="36"/>
      <c r="I73" s="38"/>
      <c r="J73" s="38"/>
    </row>
    <row r="74" spans="1:10" s="34" customFormat="1" ht="12.75">
      <c r="A74" s="117" t="s">
        <v>101</v>
      </c>
      <c r="B74" s="118"/>
      <c r="C74" s="118"/>
      <c r="D74" s="118"/>
      <c r="E74" s="118"/>
      <c r="F74" s="118"/>
      <c r="G74" s="118"/>
      <c r="H74" s="119"/>
      <c r="J74" s="38"/>
    </row>
    <row r="75" spans="1:10" s="34" customFormat="1" ht="12.75">
      <c r="A75" s="45"/>
      <c r="B75" s="46"/>
      <c r="C75" s="46"/>
      <c r="D75" s="46"/>
      <c r="E75" s="46"/>
      <c r="F75" s="46"/>
      <c r="G75" s="46"/>
      <c r="H75" s="47"/>
      <c r="J75" s="38"/>
    </row>
    <row r="76" spans="1:10" s="34" customFormat="1" ht="12.75" customHeight="1">
      <c r="A76" s="112" t="s">
        <v>104</v>
      </c>
      <c r="B76" s="113"/>
      <c r="C76" s="113"/>
      <c r="D76" s="113"/>
      <c r="E76" s="113"/>
      <c r="F76" s="113"/>
      <c r="G76" s="113"/>
      <c r="H76" s="114"/>
      <c r="J76" s="38"/>
    </row>
    <row r="77" spans="1:10" s="34" customFormat="1" ht="12.75">
      <c r="A77" s="36"/>
      <c r="B77" s="36"/>
      <c r="C77" s="36"/>
      <c r="D77" s="36"/>
      <c r="E77" s="36"/>
      <c r="F77" s="36"/>
      <c r="G77" s="36"/>
      <c r="H77" s="36"/>
      <c r="J77" s="38"/>
    </row>
    <row r="78" spans="1:10" s="34" customFormat="1" ht="12.75" customHeight="1">
      <c r="A78" s="39" t="s">
        <v>27</v>
      </c>
      <c r="B78" s="40" t="s">
        <v>102</v>
      </c>
      <c r="C78" s="41">
        <v>1744116000</v>
      </c>
      <c r="D78" s="42">
        <v>397024631.56</v>
      </c>
      <c r="E78" s="42">
        <v>0</v>
      </c>
      <c r="F78" s="41">
        <f>D78+E78</f>
        <v>397024631.56</v>
      </c>
      <c r="G78" s="41">
        <f>C78-F78</f>
        <v>1347091368.44</v>
      </c>
      <c r="H78" s="44">
        <f>F78/C78*100</f>
        <v>22.76365973134814</v>
      </c>
      <c r="J78" s="38"/>
    </row>
    <row r="79" spans="1:10" s="34" customFormat="1" ht="12.75" customHeight="1">
      <c r="A79" s="39" t="s">
        <v>28</v>
      </c>
      <c r="B79" s="40" t="s">
        <v>103</v>
      </c>
      <c r="C79" s="41">
        <v>236717000</v>
      </c>
      <c r="D79" s="42">
        <v>0</v>
      </c>
      <c r="E79" s="42">
        <v>0</v>
      </c>
      <c r="F79" s="41">
        <f>D79+E79</f>
        <v>0</v>
      </c>
      <c r="G79" s="41">
        <f>C79-F79</f>
        <v>236717000</v>
      </c>
      <c r="H79" s="44">
        <f>F79/C79*100</f>
        <v>0</v>
      </c>
      <c r="J79" s="38"/>
    </row>
    <row r="80" spans="1:10" s="34" customFormat="1" ht="12.75" customHeight="1">
      <c r="A80" s="115" t="s">
        <v>58</v>
      </c>
      <c r="B80" s="116"/>
      <c r="C80" s="32">
        <f>SUM(C78:C79)</f>
        <v>1980833000</v>
      </c>
      <c r="D80" s="32">
        <f>SUM(D78:D79)</f>
        <v>397024631.56</v>
      </c>
      <c r="E80" s="32">
        <f>SUM(E78:E79)</f>
        <v>0</v>
      </c>
      <c r="F80" s="32">
        <f>SUM(F78:F79)</f>
        <v>397024631.56</v>
      </c>
      <c r="G80" s="32">
        <f>SUM(G78:G79)</f>
        <v>1583808368.44</v>
      </c>
      <c r="H80" s="33">
        <f>F80/C80*100</f>
        <v>20.04331670362923</v>
      </c>
      <c r="J80" s="35"/>
    </row>
    <row r="81" spans="1:10" s="34" customFormat="1" ht="12.75">
      <c r="A81" s="36"/>
      <c r="B81" s="36"/>
      <c r="C81" s="36"/>
      <c r="D81" s="36"/>
      <c r="E81" s="36"/>
      <c r="F81" s="36"/>
      <c r="G81" s="36"/>
      <c r="H81" s="36"/>
      <c r="J81" s="38"/>
    </row>
    <row r="82" spans="1:10" s="34" customFormat="1" ht="12.75" customHeight="1">
      <c r="A82" s="112" t="s">
        <v>82</v>
      </c>
      <c r="B82" s="113"/>
      <c r="C82" s="113"/>
      <c r="D82" s="113"/>
      <c r="E82" s="113"/>
      <c r="F82" s="113"/>
      <c r="G82" s="113"/>
      <c r="H82" s="114"/>
      <c r="J82" s="38"/>
    </row>
    <row r="83" spans="1:10" s="34" customFormat="1" ht="12.75">
      <c r="A83" s="36"/>
      <c r="B83" s="36"/>
      <c r="C83" s="36"/>
      <c r="D83" s="36"/>
      <c r="E83" s="36"/>
      <c r="F83" s="36"/>
      <c r="G83" s="36"/>
      <c r="H83" s="36"/>
      <c r="J83" s="38"/>
    </row>
    <row r="84" spans="1:10" s="34" customFormat="1" ht="12.75" customHeight="1">
      <c r="A84" s="39" t="s">
        <v>27</v>
      </c>
      <c r="B84" s="40" t="s">
        <v>102</v>
      </c>
      <c r="C84" s="41">
        <v>165060000</v>
      </c>
      <c r="D84" s="42">
        <v>33399000</v>
      </c>
      <c r="E84" s="42">
        <v>0</v>
      </c>
      <c r="F84" s="41">
        <f>D84+E84</f>
        <v>33399000</v>
      </c>
      <c r="G84" s="41">
        <f>C84-F84</f>
        <v>131661000</v>
      </c>
      <c r="H84" s="44">
        <f>F84/C84*100</f>
        <v>20.234460196292257</v>
      </c>
      <c r="J84" s="38"/>
    </row>
    <row r="85" spans="1:10" s="34" customFormat="1" ht="12.75" customHeight="1">
      <c r="A85" s="39" t="s">
        <v>28</v>
      </c>
      <c r="B85" s="40" t="s">
        <v>103</v>
      </c>
      <c r="C85" s="41">
        <v>13722000</v>
      </c>
      <c r="D85" s="42">
        <v>1184000</v>
      </c>
      <c r="E85" s="42">
        <v>0</v>
      </c>
      <c r="F85" s="41">
        <f>D85+E85</f>
        <v>1184000</v>
      </c>
      <c r="G85" s="41">
        <f>C85-F85</f>
        <v>12538000</v>
      </c>
      <c r="H85" s="44">
        <f>F85/C85*100</f>
        <v>8.628479813438274</v>
      </c>
      <c r="J85" s="38"/>
    </row>
    <row r="86" spans="1:10" s="34" customFormat="1" ht="12.75" customHeight="1">
      <c r="A86" s="115" t="s">
        <v>60</v>
      </c>
      <c r="B86" s="116"/>
      <c r="C86" s="32">
        <f>SUM(C84:C85)</f>
        <v>178782000</v>
      </c>
      <c r="D86" s="32">
        <f>SUM(D84:D85)</f>
        <v>34583000</v>
      </c>
      <c r="E86" s="32">
        <f>SUM(E84:E85)</f>
        <v>0</v>
      </c>
      <c r="F86" s="32">
        <f>SUM(F84:F85)</f>
        <v>34583000</v>
      </c>
      <c r="G86" s="32">
        <f>SUM(G84:G85)</f>
        <v>144199000</v>
      </c>
      <c r="H86" s="33">
        <f>F86/C86*100</f>
        <v>19.34366994440156</v>
      </c>
      <c r="J86" s="35"/>
    </row>
    <row r="87" spans="1:10" s="34" customFormat="1" ht="12.75">
      <c r="A87" s="36"/>
      <c r="B87" s="36"/>
      <c r="C87" s="36"/>
      <c r="D87" s="36"/>
      <c r="E87" s="36"/>
      <c r="F87" s="36"/>
      <c r="G87" s="36"/>
      <c r="H87" s="36"/>
      <c r="J87" s="38"/>
    </row>
    <row r="88" spans="1:10" s="34" customFormat="1" ht="12.75" customHeight="1">
      <c r="A88" s="112" t="s">
        <v>105</v>
      </c>
      <c r="B88" s="113"/>
      <c r="C88" s="113"/>
      <c r="D88" s="113"/>
      <c r="E88" s="113"/>
      <c r="F88" s="113"/>
      <c r="G88" s="113"/>
      <c r="H88" s="114"/>
      <c r="J88" s="38"/>
    </row>
    <row r="89" spans="1:10" s="34" customFormat="1" ht="12.75">
      <c r="A89" s="36"/>
      <c r="B89" s="36"/>
      <c r="C89" s="36"/>
      <c r="D89" s="36"/>
      <c r="E89" s="36"/>
      <c r="F89" s="36"/>
      <c r="G89" s="36"/>
      <c r="H89" s="36"/>
      <c r="J89" s="38"/>
    </row>
    <row r="90" spans="1:10" s="34" customFormat="1" ht="12.75" customHeight="1">
      <c r="A90" s="39" t="s">
        <v>27</v>
      </c>
      <c r="B90" s="40" t="s">
        <v>102</v>
      </c>
      <c r="C90" s="41">
        <v>414624000</v>
      </c>
      <c r="D90" s="42">
        <v>115901000</v>
      </c>
      <c r="E90" s="42">
        <v>0</v>
      </c>
      <c r="F90" s="41">
        <f>D90+E90</f>
        <v>115901000</v>
      </c>
      <c r="G90" s="41">
        <f>C90-F90</f>
        <v>298723000</v>
      </c>
      <c r="H90" s="44">
        <f>F90/C90*100</f>
        <v>27.953278150806515</v>
      </c>
      <c r="J90" s="38"/>
    </row>
    <row r="91" spans="1:10" s="34" customFormat="1" ht="12.75" customHeight="1">
      <c r="A91" s="39" t="s">
        <v>28</v>
      </c>
      <c r="B91" s="40" t="s">
        <v>103</v>
      </c>
      <c r="C91" s="41">
        <v>13722000</v>
      </c>
      <c r="D91" s="42">
        <v>1103000</v>
      </c>
      <c r="E91" s="42">
        <v>0</v>
      </c>
      <c r="F91" s="41">
        <f>D91+E91</f>
        <v>1103000</v>
      </c>
      <c r="G91" s="41">
        <f>C91-F91</f>
        <v>12619000</v>
      </c>
      <c r="H91" s="44">
        <f>F91/C91*100</f>
        <v>8.038186853228392</v>
      </c>
      <c r="J91" s="38"/>
    </row>
    <row r="92" spans="1:10" s="34" customFormat="1" ht="12.75" customHeight="1">
      <c r="A92" s="115" t="s">
        <v>66</v>
      </c>
      <c r="B92" s="116"/>
      <c r="C92" s="32">
        <f>SUM(C90:C91)</f>
        <v>428346000</v>
      </c>
      <c r="D92" s="32">
        <f>SUM(D90:D91)</f>
        <v>117004000</v>
      </c>
      <c r="E92" s="32">
        <f>SUM(E90:E91)</f>
        <v>0</v>
      </c>
      <c r="F92" s="32">
        <f>SUM(F90:F91)</f>
        <v>117004000</v>
      </c>
      <c r="G92" s="32">
        <f>SUM(G90:G91)</f>
        <v>311342000</v>
      </c>
      <c r="H92" s="33">
        <f>F92/C92*100</f>
        <v>27.315301181754936</v>
      </c>
      <c r="J92" s="38"/>
    </row>
    <row r="93" spans="1:10" s="34" customFormat="1" ht="12.75">
      <c r="A93" s="36"/>
      <c r="B93" s="36"/>
      <c r="C93" s="36"/>
      <c r="D93" s="36"/>
      <c r="E93" s="36"/>
      <c r="F93" s="36"/>
      <c r="G93" s="36"/>
      <c r="H93" s="36"/>
      <c r="J93" s="38"/>
    </row>
    <row r="94" spans="1:10" s="34" customFormat="1" ht="12.75" customHeight="1">
      <c r="A94" s="112" t="s">
        <v>106</v>
      </c>
      <c r="B94" s="113"/>
      <c r="C94" s="113"/>
      <c r="D94" s="113"/>
      <c r="E94" s="113"/>
      <c r="F94" s="113"/>
      <c r="G94" s="113"/>
      <c r="H94" s="114"/>
      <c r="J94" s="38"/>
    </row>
    <row r="95" spans="1:10" s="34" customFormat="1" ht="12.75">
      <c r="A95" s="36"/>
      <c r="B95" s="36"/>
      <c r="C95" s="36"/>
      <c r="D95" s="36"/>
      <c r="E95" s="36"/>
      <c r="F95" s="36"/>
      <c r="G95" s="36"/>
      <c r="H95" s="36"/>
      <c r="J95" s="38"/>
    </row>
    <row r="96" spans="1:10" s="34" customFormat="1" ht="12.75" customHeight="1">
      <c r="A96" s="39" t="s">
        <v>27</v>
      </c>
      <c r="B96" s="40" t="s">
        <v>102</v>
      </c>
      <c r="C96" s="41">
        <v>12988140000</v>
      </c>
      <c r="D96" s="42">
        <v>3179816451.02</v>
      </c>
      <c r="E96" s="42">
        <v>0</v>
      </c>
      <c r="F96" s="41">
        <f>D96+E96</f>
        <v>3179816451.02</v>
      </c>
      <c r="G96" s="41">
        <f>C96-F96</f>
        <v>9808323548.98</v>
      </c>
      <c r="H96" s="44">
        <f>F96/C96*100</f>
        <v>24.48246208479428</v>
      </c>
      <c r="J96" s="38"/>
    </row>
    <row r="97" spans="1:10" s="34" customFormat="1" ht="12.75" customHeight="1">
      <c r="A97" s="39" t="s">
        <v>28</v>
      </c>
      <c r="B97" s="40" t="s">
        <v>103</v>
      </c>
      <c r="C97" s="41">
        <v>856095000</v>
      </c>
      <c r="D97" s="42">
        <v>177581600</v>
      </c>
      <c r="E97" s="42">
        <v>29805324</v>
      </c>
      <c r="F97" s="41">
        <f>D97+E97</f>
        <v>207386924</v>
      </c>
      <c r="G97" s="41">
        <f>C97-F97</f>
        <v>648708076</v>
      </c>
      <c r="H97" s="44">
        <f>F97/C97*100</f>
        <v>24.22475589741793</v>
      </c>
      <c r="J97" s="38"/>
    </row>
    <row r="98" spans="1:10" s="34" customFormat="1" ht="12.75" customHeight="1">
      <c r="A98" s="115" t="s">
        <v>67</v>
      </c>
      <c r="B98" s="116"/>
      <c r="C98" s="32">
        <f>SUM(C96:C97)</f>
        <v>13844235000</v>
      </c>
      <c r="D98" s="32">
        <f>SUM(D96:D97)</f>
        <v>3357398051.02</v>
      </c>
      <c r="E98" s="32">
        <f>SUM(E96:E97)</f>
        <v>29805324</v>
      </c>
      <c r="F98" s="32">
        <f>SUM(F96:F97)</f>
        <v>3387203375.02</v>
      </c>
      <c r="G98" s="32">
        <f>SUM(G96:G97)</f>
        <v>10457031624.98</v>
      </c>
      <c r="H98" s="33">
        <f>F98/C98*100</f>
        <v>24.466526139002987</v>
      </c>
      <c r="J98" s="38"/>
    </row>
    <row r="99" spans="1:10" s="34" customFormat="1" ht="12.75">
      <c r="A99" s="36"/>
      <c r="B99" s="36"/>
      <c r="C99" s="36"/>
      <c r="D99" s="36"/>
      <c r="E99" s="36"/>
      <c r="F99" s="36"/>
      <c r="G99" s="36"/>
      <c r="H99" s="36"/>
      <c r="I99" s="48">
        <f>53218374-E97</f>
        <v>23413050</v>
      </c>
      <c r="J99" s="38"/>
    </row>
    <row r="100" spans="1:10" s="34" customFormat="1" ht="12.75" customHeight="1">
      <c r="A100" s="112" t="s">
        <v>89</v>
      </c>
      <c r="B100" s="113"/>
      <c r="C100" s="113"/>
      <c r="D100" s="113"/>
      <c r="E100" s="113"/>
      <c r="F100" s="113"/>
      <c r="G100" s="113"/>
      <c r="H100" s="114"/>
      <c r="J100" s="38"/>
    </row>
    <row r="101" spans="1:10" s="34" customFormat="1" ht="12.75">
      <c r="A101" s="36"/>
      <c r="B101" s="36"/>
      <c r="C101" s="36"/>
      <c r="D101" s="36"/>
      <c r="E101" s="36"/>
      <c r="F101" s="36"/>
      <c r="G101" s="36"/>
      <c r="H101" s="36"/>
      <c r="J101" s="38"/>
    </row>
    <row r="102" spans="1:10" s="34" customFormat="1" ht="12.75" customHeight="1">
      <c r="A102" s="39" t="s">
        <v>27</v>
      </c>
      <c r="B102" s="40" t="s">
        <v>102</v>
      </c>
      <c r="C102" s="41">
        <v>2413410000</v>
      </c>
      <c r="D102" s="42">
        <v>582677905</v>
      </c>
      <c r="E102" s="42">
        <v>0</v>
      </c>
      <c r="F102" s="41">
        <f>D102+E102</f>
        <v>582677905</v>
      </c>
      <c r="G102" s="41">
        <f>C102-F102</f>
        <v>1830732095</v>
      </c>
      <c r="H102" s="44">
        <f>F102/C102*100</f>
        <v>24.143345100915305</v>
      </c>
      <c r="J102" s="38"/>
    </row>
    <row r="103" spans="1:10" s="34" customFormat="1" ht="12.75" customHeight="1">
      <c r="A103" s="39" t="s">
        <v>28</v>
      </c>
      <c r="B103" s="40" t="s">
        <v>103</v>
      </c>
      <c r="C103" s="41">
        <v>138433000</v>
      </c>
      <c r="D103" s="42">
        <v>5169000</v>
      </c>
      <c r="E103" s="42">
        <v>0</v>
      </c>
      <c r="F103" s="41">
        <f>D103+E103</f>
        <v>5169000</v>
      </c>
      <c r="G103" s="41">
        <f>C103-F103</f>
        <v>133264000</v>
      </c>
      <c r="H103" s="44">
        <f>F103/C103*100</f>
        <v>3.733936272420593</v>
      </c>
      <c r="J103" s="38"/>
    </row>
    <row r="104" spans="1:10" s="34" customFormat="1" ht="12.75" customHeight="1">
      <c r="A104" s="115" t="s">
        <v>62</v>
      </c>
      <c r="B104" s="116"/>
      <c r="C104" s="32">
        <f>SUM(C102:C103)</f>
        <v>2551843000</v>
      </c>
      <c r="D104" s="32">
        <f>SUM(D102:D103)</f>
        <v>587846905</v>
      </c>
      <c r="E104" s="32">
        <f>SUM(E102:E103)</f>
        <v>0</v>
      </c>
      <c r="F104" s="32">
        <f>SUM(F102:F103)</f>
        <v>587846905</v>
      </c>
      <c r="G104" s="32">
        <f>SUM(G102:G103)</f>
        <v>1963996095</v>
      </c>
      <c r="H104" s="33">
        <f>F104/C104*100</f>
        <v>23.03617052459732</v>
      </c>
      <c r="J104" s="38"/>
    </row>
    <row r="105" spans="1:10" s="34" customFormat="1" ht="12.75">
      <c r="A105" s="36"/>
      <c r="B105" s="36"/>
      <c r="C105" s="36"/>
      <c r="D105" s="36"/>
      <c r="E105" s="36"/>
      <c r="F105" s="36"/>
      <c r="G105" s="36"/>
      <c r="H105" s="36"/>
      <c r="J105" s="38"/>
    </row>
    <row r="106" spans="1:10" s="34" customFormat="1" ht="12.75" customHeight="1">
      <c r="A106" s="112" t="s">
        <v>107</v>
      </c>
      <c r="B106" s="113"/>
      <c r="C106" s="113"/>
      <c r="D106" s="113"/>
      <c r="E106" s="113"/>
      <c r="F106" s="113"/>
      <c r="G106" s="113"/>
      <c r="H106" s="114"/>
      <c r="J106" s="38"/>
    </row>
    <row r="107" spans="1:10" s="34" customFormat="1" ht="12.75">
      <c r="A107" s="36"/>
      <c r="B107" s="36"/>
      <c r="C107" s="36"/>
      <c r="D107" s="36"/>
      <c r="E107" s="42"/>
      <c r="F107" s="36"/>
      <c r="G107" s="36"/>
      <c r="H107" s="36"/>
      <c r="J107" s="38"/>
    </row>
    <row r="108" spans="1:10" s="34" customFormat="1" ht="12.75" customHeight="1">
      <c r="A108" s="39" t="s">
        <v>27</v>
      </c>
      <c r="B108" s="40" t="s">
        <v>102</v>
      </c>
      <c r="C108" s="41">
        <v>4471140000</v>
      </c>
      <c r="D108" s="42">
        <v>1081023178</v>
      </c>
      <c r="E108" s="42">
        <v>0</v>
      </c>
      <c r="F108" s="41">
        <f>D108+E108</f>
        <v>1081023178</v>
      </c>
      <c r="G108" s="41">
        <f>C108-F108</f>
        <v>3390116822</v>
      </c>
      <c r="H108" s="44">
        <f>F108/C108*100</f>
        <v>24.17779756393224</v>
      </c>
      <c r="J108" s="38"/>
    </row>
    <row r="109" spans="1:10" s="34" customFormat="1" ht="12.75" customHeight="1">
      <c r="A109" s="39" t="s">
        <v>28</v>
      </c>
      <c r="B109" s="40" t="s">
        <v>103</v>
      </c>
      <c r="C109" s="41">
        <v>497139000</v>
      </c>
      <c r="D109" s="3">
        <v>7082000</v>
      </c>
      <c r="E109" s="42">
        <v>23413050</v>
      </c>
      <c r="F109" s="41">
        <f>D109+E109</f>
        <v>30495050</v>
      </c>
      <c r="G109" s="41">
        <f>C109-F109</f>
        <v>466643950</v>
      </c>
      <c r="H109" s="44">
        <f>F109/C109*100</f>
        <v>6.134109373837096</v>
      </c>
      <c r="J109" s="38"/>
    </row>
    <row r="110" spans="1:10" s="34" customFormat="1" ht="12.75" customHeight="1">
      <c r="A110" s="115" t="s">
        <v>68</v>
      </c>
      <c r="B110" s="116"/>
      <c r="C110" s="32">
        <f>SUM(C108:C109)</f>
        <v>4968279000</v>
      </c>
      <c r="D110" s="32">
        <f>SUM(D108:D109)</f>
        <v>1088105178</v>
      </c>
      <c r="E110" s="32">
        <f>SUM(E108:E109)</f>
        <v>23413050</v>
      </c>
      <c r="F110" s="32">
        <f>SUM(F108:F109)</f>
        <v>1111518228</v>
      </c>
      <c r="G110" s="32">
        <f>SUM(G108:G109)</f>
        <v>3856760772</v>
      </c>
      <c r="H110" s="33">
        <f>F110/C110*100</f>
        <v>22.37229889867296</v>
      </c>
      <c r="I110" s="52">
        <f>16446000+1184000+10338000+1103000+3632000+8404000+13913000+3797000+4238000+1044000+1800000+1940000</f>
        <v>67839000</v>
      </c>
      <c r="J110" s="35"/>
    </row>
    <row r="111" spans="1:10" s="34" customFormat="1" ht="12.75">
      <c r="A111" s="36"/>
      <c r="B111" s="36"/>
      <c r="C111" s="36"/>
      <c r="D111" s="36"/>
      <c r="E111" s="36"/>
      <c r="F111" s="36"/>
      <c r="G111" s="36"/>
      <c r="H111" s="36"/>
      <c r="J111" s="38"/>
    </row>
    <row r="112" spans="1:10" s="34" customFormat="1" ht="12.75" customHeight="1">
      <c r="A112" s="112" t="s">
        <v>108</v>
      </c>
      <c r="B112" s="113"/>
      <c r="C112" s="113"/>
      <c r="D112" s="113"/>
      <c r="E112" s="113"/>
      <c r="F112" s="113"/>
      <c r="G112" s="113"/>
      <c r="H112" s="114"/>
      <c r="J112" s="38"/>
    </row>
    <row r="113" spans="1:10" s="34" customFormat="1" ht="12.75">
      <c r="A113" s="36"/>
      <c r="B113" s="36"/>
      <c r="C113" s="36"/>
      <c r="D113" s="36"/>
      <c r="E113" s="36"/>
      <c r="F113" s="36"/>
      <c r="G113" s="36"/>
      <c r="H113" s="36"/>
      <c r="J113" s="38"/>
    </row>
    <row r="114" spans="1:10" s="34" customFormat="1" ht="12.75" customHeight="1">
      <c r="A114" s="39" t="s">
        <v>27</v>
      </c>
      <c r="B114" s="40" t="s">
        <v>102</v>
      </c>
      <c r="C114" s="41">
        <v>190560000</v>
      </c>
      <c r="D114" s="42">
        <v>46461440</v>
      </c>
      <c r="E114" s="42">
        <v>0</v>
      </c>
      <c r="F114" s="41">
        <f>D114+E114</f>
        <v>46461440</v>
      </c>
      <c r="G114" s="41">
        <f>C114-F114</f>
        <v>144098560</v>
      </c>
      <c r="H114" s="44">
        <f>F114/C114*100</f>
        <v>24.381528127623845</v>
      </c>
      <c r="J114" s="38"/>
    </row>
    <row r="115" spans="1:10" s="34" customFormat="1" ht="12.75" customHeight="1">
      <c r="A115" s="39" t="s">
        <v>28</v>
      </c>
      <c r="B115" s="40" t="s">
        <v>103</v>
      </c>
      <c r="C115" s="41">
        <v>23281000</v>
      </c>
      <c r="D115" s="42">
        <v>1940000</v>
      </c>
      <c r="E115" s="42">
        <v>0</v>
      </c>
      <c r="F115" s="41">
        <f>D115+E115</f>
        <v>1940000</v>
      </c>
      <c r="G115" s="41">
        <f>C115-F115</f>
        <v>21341000</v>
      </c>
      <c r="H115" s="44">
        <f>F115/C115*100</f>
        <v>8.33297538765517</v>
      </c>
      <c r="J115" s="38"/>
    </row>
    <row r="116" spans="1:10" s="34" customFormat="1" ht="12.75" customHeight="1">
      <c r="A116" s="115" t="s">
        <v>69</v>
      </c>
      <c r="B116" s="116"/>
      <c r="C116" s="32">
        <f>SUM(C114:C115)</f>
        <v>213841000</v>
      </c>
      <c r="D116" s="32">
        <f>SUM(D114:D115)</f>
        <v>48401440</v>
      </c>
      <c r="E116" s="32">
        <f>SUM(E114:E115)</f>
        <v>0</v>
      </c>
      <c r="F116" s="32">
        <f>SUM(F114:F115)</f>
        <v>48401440</v>
      </c>
      <c r="G116" s="32">
        <f>SUM(G114:G115)</f>
        <v>165439560</v>
      </c>
      <c r="H116" s="33">
        <f>F116/C116*100</f>
        <v>22.63431240968757</v>
      </c>
      <c r="J116" s="38"/>
    </row>
    <row r="117" spans="1:10" s="34" customFormat="1" ht="12.75">
      <c r="A117" s="36"/>
      <c r="B117" s="36"/>
      <c r="C117" s="36"/>
      <c r="D117" s="36"/>
      <c r="E117" s="36"/>
      <c r="F117" s="36"/>
      <c r="G117" s="36"/>
      <c r="H117" s="36"/>
      <c r="J117" s="38"/>
    </row>
    <row r="118" spans="1:10" s="34" customFormat="1" ht="12.75" customHeight="1">
      <c r="A118" s="112" t="s">
        <v>91</v>
      </c>
      <c r="B118" s="113"/>
      <c r="C118" s="113"/>
      <c r="D118" s="113"/>
      <c r="E118" s="113"/>
      <c r="F118" s="113"/>
      <c r="G118" s="113"/>
      <c r="H118" s="114"/>
      <c r="J118" s="38"/>
    </row>
    <row r="119" spans="1:10" s="34" customFormat="1" ht="12.75" customHeight="1">
      <c r="A119" s="39" t="s">
        <v>27</v>
      </c>
      <c r="B119" s="40" t="s">
        <v>102</v>
      </c>
      <c r="C119" s="41">
        <v>139320000</v>
      </c>
      <c r="D119" s="42">
        <v>23068000</v>
      </c>
      <c r="E119" s="42">
        <v>0</v>
      </c>
      <c r="F119" s="41">
        <f>D119+E119</f>
        <v>23068000</v>
      </c>
      <c r="G119" s="41">
        <f>C119-F119</f>
        <v>116252000</v>
      </c>
      <c r="H119" s="44">
        <f>F119/C119*100</f>
        <v>16.55756531725524</v>
      </c>
      <c r="J119" s="38"/>
    </row>
    <row r="120" spans="1:10" s="34" customFormat="1" ht="12.75" customHeight="1">
      <c r="A120" s="39" t="s">
        <v>28</v>
      </c>
      <c r="B120" s="40" t="s">
        <v>103</v>
      </c>
      <c r="C120" s="41">
        <v>43589000</v>
      </c>
      <c r="D120" s="42">
        <v>3632000</v>
      </c>
      <c r="E120" s="42">
        <v>0</v>
      </c>
      <c r="F120" s="41">
        <f>D120+E120</f>
        <v>3632000</v>
      </c>
      <c r="G120" s="41">
        <f>C120-F120</f>
        <v>39957000</v>
      </c>
      <c r="H120" s="44">
        <f>F120/C120*100</f>
        <v>8.332377434673885</v>
      </c>
      <c r="J120" s="38"/>
    </row>
    <row r="121" spans="1:10" s="34" customFormat="1" ht="12.75" customHeight="1">
      <c r="A121" s="115" t="s">
        <v>63</v>
      </c>
      <c r="B121" s="116"/>
      <c r="C121" s="32">
        <f>SUM(C119:C120)</f>
        <v>182909000</v>
      </c>
      <c r="D121" s="32">
        <f>SUM(D119:D120)</f>
        <v>26700000</v>
      </c>
      <c r="E121" s="32">
        <f>SUM(E119:E120)</f>
        <v>0</v>
      </c>
      <c r="F121" s="32">
        <f>SUM(F119:F120)</f>
        <v>26700000</v>
      </c>
      <c r="G121" s="32">
        <f>SUM(G119:G120)</f>
        <v>156209000</v>
      </c>
      <c r="H121" s="33">
        <f>F121/C121*100</f>
        <v>14.597422762138551</v>
      </c>
      <c r="J121" s="35"/>
    </row>
    <row r="122" spans="1:10" s="34" customFormat="1" ht="12.75">
      <c r="A122" s="36"/>
      <c r="B122" s="36"/>
      <c r="C122" s="36"/>
      <c r="D122" s="36"/>
      <c r="E122" s="36"/>
      <c r="F122" s="36"/>
      <c r="G122" s="36"/>
      <c r="H122" s="36"/>
      <c r="J122" s="38"/>
    </row>
    <row r="123" spans="1:10" s="34" customFormat="1" ht="12.75" customHeight="1">
      <c r="A123" s="115" t="s">
        <v>109</v>
      </c>
      <c r="B123" s="116"/>
      <c r="C123" s="32">
        <f>C80+C86+C92+C98+C104+C110+C116+C121</f>
        <v>24349068000</v>
      </c>
      <c r="D123" s="32">
        <f>D80+D86+D92+D98+D104+D110+D116+D121</f>
        <v>5657063205.58</v>
      </c>
      <c r="E123" s="32">
        <f>E80+E86+E92+E98+E104+E110+E116+E121</f>
        <v>53218374</v>
      </c>
      <c r="F123" s="32">
        <f>F80+F86+F92+F98+F104+F110+F116+F121</f>
        <v>5710281579.58</v>
      </c>
      <c r="G123" s="32">
        <f>G80+G86+G92+G98+G104+G110+G116+G121</f>
        <v>18638786420.42</v>
      </c>
      <c r="H123" s="33">
        <f>F123/C123*100</f>
        <v>23.4517459952882</v>
      </c>
      <c r="I123" s="48"/>
      <c r="J123" s="38"/>
    </row>
    <row r="124" spans="1:10" s="34" customFormat="1" ht="12.75">
      <c r="A124" s="36"/>
      <c r="B124" s="36"/>
      <c r="C124" s="37"/>
      <c r="D124" s="37"/>
      <c r="E124" s="37"/>
      <c r="F124" s="37"/>
      <c r="G124" s="36"/>
      <c r="H124" s="36"/>
      <c r="I124" s="48"/>
      <c r="J124" s="38"/>
    </row>
    <row r="125" spans="1:10" s="34" customFormat="1" ht="12.75">
      <c r="A125" s="117" t="s">
        <v>110</v>
      </c>
      <c r="B125" s="118"/>
      <c r="C125" s="118"/>
      <c r="D125" s="118"/>
      <c r="E125" s="118"/>
      <c r="F125" s="118"/>
      <c r="G125" s="118"/>
      <c r="H125" s="119"/>
      <c r="I125" s="48"/>
      <c r="J125" s="38"/>
    </row>
    <row r="126" spans="1:10" s="34" customFormat="1" ht="12.75">
      <c r="A126" s="36"/>
      <c r="B126" s="36"/>
      <c r="C126" s="49"/>
      <c r="D126" s="36"/>
      <c r="E126" s="50"/>
      <c r="F126" s="37"/>
      <c r="G126" s="37"/>
      <c r="H126" s="36"/>
      <c r="J126" s="38"/>
    </row>
    <row r="127" spans="1:10" s="34" customFormat="1" ht="12.75" customHeight="1">
      <c r="A127" s="112" t="s">
        <v>111</v>
      </c>
      <c r="B127" s="113"/>
      <c r="C127" s="113"/>
      <c r="D127" s="113"/>
      <c r="E127" s="113"/>
      <c r="F127" s="113"/>
      <c r="G127" s="113"/>
      <c r="H127" s="114"/>
      <c r="J127" s="38"/>
    </row>
    <row r="128" spans="1:10" s="34" customFormat="1" ht="12.75">
      <c r="A128" s="36"/>
      <c r="B128" s="36"/>
      <c r="C128" s="36"/>
      <c r="D128" s="36"/>
      <c r="E128" s="36"/>
      <c r="F128" s="36"/>
      <c r="G128" s="36"/>
      <c r="H128" s="36"/>
      <c r="J128" s="38"/>
    </row>
    <row r="129" spans="1:10" s="34" customFormat="1" ht="12.75" customHeight="1">
      <c r="A129" s="39" t="s">
        <v>29</v>
      </c>
      <c r="B129" s="40" t="s">
        <v>30</v>
      </c>
      <c r="C129" s="41">
        <v>1194980000</v>
      </c>
      <c r="D129" s="42">
        <v>0</v>
      </c>
      <c r="E129" s="42">
        <v>0</v>
      </c>
      <c r="F129" s="41">
        <f>D129+E129</f>
        <v>0</v>
      </c>
      <c r="G129" s="41">
        <f>C129-F129</f>
        <v>1194980000</v>
      </c>
      <c r="H129" s="44">
        <f>F129/C129*100</f>
        <v>0</v>
      </c>
      <c r="J129" s="38"/>
    </row>
    <row r="130" spans="1:10" s="34" customFormat="1" ht="12.75" customHeight="1">
      <c r="A130" s="39" t="s">
        <v>31</v>
      </c>
      <c r="B130" s="40" t="s">
        <v>112</v>
      </c>
      <c r="C130" s="41">
        <v>55036000</v>
      </c>
      <c r="D130" s="42">
        <v>0</v>
      </c>
      <c r="E130" s="42">
        <v>0</v>
      </c>
      <c r="F130" s="41">
        <f>D130+E130</f>
        <v>0</v>
      </c>
      <c r="G130" s="41">
        <f>C130-F130</f>
        <v>55036000</v>
      </c>
      <c r="H130" s="44">
        <f>F130/C130*100</f>
        <v>0</v>
      </c>
      <c r="J130" s="38"/>
    </row>
    <row r="131" spans="1:10" s="34" customFormat="1" ht="12.75" customHeight="1">
      <c r="A131" s="115" t="s">
        <v>70</v>
      </c>
      <c r="B131" s="116"/>
      <c r="C131" s="32">
        <f>SUM(C129:C130)</f>
        <v>1250016000</v>
      </c>
      <c r="D131" s="32">
        <f>SUM(D129:D130)</f>
        <v>0</v>
      </c>
      <c r="E131" s="32">
        <f>SUM(E129:E130)</f>
        <v>0</v>
      </c>
      <c r="F131" s="32">
        <f>SUM(F129:F130)</f>
        <v>0</v>
      </c>
      <c r="G131" s="32">
        <f>SUM(G129:G130)</f>
        <v>1250016000</v>
      </c>
      <c r="H131" s="33">
        <f>F131/C131*100</f>
        <v>0</v>
      </c>
      <c r="J131" s="38"/>
    </row>
    <row r="132" spans="1:10" s="34" customFormat="1" ht="12.75">
      <c r="A132" s="36"/>
      <c r="B132" s="36"/>
      <c r="C132" s="36"/>
      <c r="D132" s="36"/>
      <c r="E132" s="36"/>
      <c r="F132" s="36"/>
      <c r="G132" s="36"/>
      <c r="H132" s="36"/>
      <c r="J132" s="38"/>
    </row>
    <row r="133" spans="1:10" s="34" customFormat="1" ht="12.75" customHeight="1">
      <c r="A133" s="112" t="s">
        <v>32</v>
      </c>
      <c r="B133" s="113"/>
      <c r="C133" s="113"/>
      <c r="D133" s="113"/>
      <c r="E133" s="113"/>
      <c r="F133" s="113"/>
      <c r="G133" s="113"/>
      <c r="H133" s="114"/>
      <c r="J133" s="38"/>
    </row>
    <row r="134" spans="1:10" s="34" customFormat="1" ht="12.75">
      <c r="A134" s="36"/>
      <c r="B134" s="36"/>
      <c r="C134" s="36"/>
      <c r="D134" s="36"/>
      <c r="E134" s="36"/>
      <c r="F134" s="36"/>
      <c r="G134" s="36"/>
      <c r="H134" s="36"/>
      <c r="J134" s="38"/>
    </row>
    <row r="135" spans="1:10" s="34" customFormat="1" ht="12.75" customHeight="1">
      <c r="A135" s="39" t="s">
        <v>33</v>
      </c>
      <c r="B135" s="40" t="s">
        <v>34</v>
      </c>
      <c r="C135" s="42">
        <v>713479500</v>
      </c>
      <c r="D135" s="42">
        <v>713479500</v>
      </c>
      <c r="E135" s="42">
        <v>0</v>
      </c>
      <c r="F135" s="41">
        <f>D135+E135</f>
        <v>713479500</v>
      </c>
      <c r="G135" s="41">
        <f>C135-F135</f>
        <v>0</v>
      </c>
      <c r="H135" s="44">
        <f>F135/C135*100</f>
        <v>100</v>
      </c>
      <c r="J135" s="38"/>
    </row>
    <row r="136" spans="1:10" s="34" customFormat="1" ht="12.75" customHeight="1">
      <c r="A136" s="115" t="s">
        <v>71</v>
      </c>
      <c r="B136" s="116"/>
      <c r="C136" s="32">
        <f>SUM(C135)</f>
        <v>713479500</v>
      </c>
      <c r="D136" s="32">
        <f>SUM(D135)</f>
        <v>713479500</v>
      </c>
      <c r="E136" s="32">
        <f>SUM(E135)</f>
        <v>0</v>
      </c>
      <c r="F136" s="32">
        <f>SUM(F135)</f>
        <v>713479500</v>
      </c>
      <c r="G136" s="32">
        <f>SUM(G135)</f>
        <v>0</v>
      </c>
      <c r="H136" s="33">
        <f>F136/C136*100</f>
        <v>100</v>
      </c>
      <c r="J136" s="38"/>
    </row>
    <row r="137" spans="1:10" s="34" customFormat="1" ht="12.75">
      <c r="A137" s="36"/>
      <c r="B137" s="36"/>
      <c r="C137" s="36"/>
      <c r="D137" s="36"/>
      <c r="E137" s="36"/>
      <c r="F137" s="36"/>
      <c r="G137" s="36"/>
      <c r="H137" s="36"/>
      <c r="J137" s="38"/>
    </row>
    <row r="138" spans="1:10" s="34" customFormat="1" ht="12.75" customHeight="1">
      <c r="A138" s="112" t="s">
        <v>116</v>
      </c>
      <c r="B138" s="113"/>
      <c r="C138" s="113"/>
      <c r="D138" s="113"/>
      <c r="E138" s="113"/>
      <c r="F138" s="113"/>
      <c r="G138" s="113"/>
      <c r="H138" s="114"/>
      <c r="J138" s="38"/>
    </row>
    <row r="139" spans="1:10" s="34" customFormat="1" ht="12.75">
      <c r="A139" s="36"/>
      <c r="B139" s="36"/>
      <c r="C139" s="36"/>
      <c r="D139" s="36"/>
      <c r="E139" s="36"/>
      <c r="F139" s="36"/>
      <c r="G139" s="36"/>
      <c r="H139" s="36"/>
      <c r="J139" s="38"/>
    </row>
    <row r="140" spans="1:10" s="34" customFormat="1" ht="12.75" customHeight="1">
      <c r="A140" s="39" t="s">
        <v>31</v>
      </c>
      <c r="B140" s="40" t="s">
        <v>113</v>
      </c>
      <c r="C140" s="41">
        <v>100000000</v>
      </c>
      <c r="D140" s="42">
        <v>0</v>
      </c>
      <c r="E140" s="42">
        <v>0</v>
      </c>
      <c r="F140" s="41">
        <f>D140+E140</f>
        <v>0</v>
      </c>
      <c r="G140" s="41">
        <f>C140-F140</f>
        <v>100000000</v>
      </c>
      <c r="H140" s="44">
        <f>F140/C140*100</f>
        <v>0</v>
      </c>
      <c r="J140" s="38"/>
    </row>
    <row r="141" spans="1:10" s="34" customFormat="1" ht="12.75" customHeight="1">
      <c r="A141" s="115" t="s">
        <v>72</v>
      </c>
      <c r="B141" s="116"/>
      <c r="C141" s="32">
        <f>SUM(C140)</f>
        <v>100000000</v>
      </c>
      <c r="D141" s="32">
        <f>SUM(D140)</f>
        <v>0</v>
      </c>
      <c r="E141" s="32">
        <f>SUM(E140)</f>
        <v>0</v>
      </c>
      <c r="F141" s="32">
        <f>SUM(F140)</f>
        <v>0</v>
      </c>
      <c r="G141" s="32">
        <f>SUM(G140)</f>
        <v>100000000</v>
      </c>
      <c r="H141" s="33">
        <f>F141/C141*100</f>
        <v>0</v>
      </c>
      <c r="J141" s="38"/>
    </row>
    <row r="142" spans="1:10" s="34" customFormat="1" ht="12.75">
      <c r="A142" s="36"/>
      <c r="B142" s="36"/>
      <c r="C142" s="36"/>
      <c r="D142" s="36"/>
      <c r="E142" s="36"/>
      <c r="F142" s="36"/>
      <c r="G142" s="36"/>
      <c r="H142" s="36"/>
      <c r="J142" s="38"/>
    </row>
    <row r="143" spans="1:10" s="34" customFormat="1" ht="12.75" customHeight="1">
      <c r="A143" s="112" t="s">
        <v>89</v>
      </c>
      <c r="B143" s="113"/>
      <c r="C143" s="113"/>
      <c r="D143" s="113"/>
      <c r="E143" s="113"/>
      <c r="F143" s="113"/>
      <c r="G143" s="113"/>
      <c r="H143" s="114"/>
      <c r="J143" s="38"/>
    </row>
    <row r="144" spans="1:10" s="34" customFormat="1" ht="12.75">
      <c r="A144" s="36"/>
      <c r="B144" s="36"/>
      <c r="C144" s="36"/>
      <c r="D144" s="36"/>
      <c r="E144" s="36"/>
      <c r="F144" s="36"/>
      <c r="G144" s="36"/>
      <c r="H144" s="36"/>
      <c r="J144" s="38"/>
    </row>
    <row r="145" spans="1:10" s="34" customFormat="1" ht="12.75" customHeight="1">
      <c r="A145" s="39" t="s">
        <v>35</v>
      </c>
      <c r="B145" s="40" t="s">
        <v>114</v>
      </c>
      <c r="C145" s="41">
        <v>837424000</v>
      </c>
      <c r="D145" s="42">
        <v>0</v>
      </c>
      <c r="E145" s="42">
        <v>209356000</v>
      </c>
      <c r="F145" s="41">
        <f>D145+E145</f>
        <v>209356000</v>
      </c>
      <c r="G145" s="41">
        <f>C145-F145</f>
        <v>628068000</v>
      </c>
      <c r="H145" s="44">
        <f>F145/C145*100</f>
        <v>25</v>
      </c>
      <c r="J145" s="38"/>
    </row>
    <row r="146" spans="1:10" s="34" customFormat="1" ht="12.75" customHeight="1">
      <c r="A146" s="115" t="s">
        <v>62</v>
      </c>
      <c r="B146" s="116"/>
      <c r="C146" s="32">
        <f>SUM(C145)</f>
        <v>837424000</v>
      </c>
      <c r="D146" s="32">
        <f>SUM(D145)</f>
        <v>0</v>
      </c>
      <c r="E146" s="32">
        <f>SUM(E145)</f>
        <v>209356000</v>
      </c>
      <c r="F146" s="32">
        <f>SUM(F145)</f>
        <v>209356000</v>
      </c>
      <c r="G146" s="32">
        <f>SUM(G145)</f>
        <v>628068000</v>
      </c>
      <c r="H146" s="33">
        <f>F146/C146*100</f>
        <v>25</v>
      </c>
      <c r="J146" s="38"/>
    </row>
    <row r="147" spans="1:10" s="34" customFormat="1" ht="12.75">
      <c r="A147" s="36"/>
      <c r="B147" s="36"/>
      <c r="C147" s="36"/>
      <c r="D147" s="36"/>
      <c r="E147" s="36"/>
      <c r="F147" s="36"/>
      <c r="G147" s="36"/>
      <c r="H147" s="36"/>
      <c r="J147" s="38"/>
    </row>
    <row r="148" spans="1:10" s="34" customFormat="1" ht="12.75" customHeight="1">
      <c r="A148" s="112" t="s">
        <v>115</v>
      </c>
      <c r="B148" s="113"/>
      <c r="C148" s="113"/>
      <c r="D148" s="113"/>
      <c r="E148" s="113"/>
      <c r="F148" s="113"/>
      <c r="G148" s="113"/>
      <c r="H148" s="114"/>
      <c r="J148" s="38"/>
    </row>
    <row r="149" spans="1:10" s="34" customFormat="1" ht="12.75">
      <c r="A149" s="36"/>
      <c r="B149" s="36"/>
      <c r="C149" s="36"/>
      <c r="D149" s="36"/>
      <c r="E149" s="36"/>
      <c r="F149" s="36"/>
      <c r="G149" s="36"/>
      <c r="H149" s="36"/>
      <c r="J149" s="38"/>
    </row>
    <row r="150" spans="1:10" s="34" customFormat="1" ht="12.75" customHeight="1">
      <c r="A150" s="39" t="s">
        <v>36</v>
      </c>
      <c r="B150" s="51" t="s">
        <v>117</v>
      </c>
      <c r="C150" s="41">
        <v>261704000</v>
      </c>
      <c r="D150" s="42">
        <v>0</v>
      </c>
      <c r="E150" s="42">
        <v>0</v>
      </c>
      <c r="F150" s="41">
        <f>D150+E150</f>
        <v>0</v>
      </c>
      <c r="G150" s="41">
        <f>C150-F150</f>
        <v>261704000</v>
      </c>
      <c r="H150" s="44">
        <f>F150/C150*100</f>
        <v>0</v>
      </c>
      <c r="J150" s="38"/>
    </row>
    <row r="151" spans="1:10" s="34" customFormat="1" ht="12.75" customHeight="1">
      <c r="A151" s="115" t="s">
        <v>73</v>
      </c>
      <c r="B151" s="116"/>
      <c r="C151" s="32">
        <f>SUM(C150)</f>
        <v>261704000</v>
      </c>
      <c r="D151" s="32">
        <f>SUM(D150)</f>
        <v>0</v>
      </c>
      <c r="E151" s="32">
        <f>SUM(E150)</f>
        <v>0</v>
      </c>
      <c r="F151" s="32">
        <f>SUM(F150)</f>
        <v>0</v>
      </c>
      <c r="G151" s="32">
        <f>SUM(G150)</f>
        <v>261704000</v>
      </c>
      <c r="H151" s="33">
        <f>F151/C151*100</f>
        <v>0</v>
      </c>
      <c r="J151" s="38"/>
    </row>
    <row r="152" spans="1:10" s="34" customFormat="1" ht="12.75">
      <c r="A152" s="36"/>
      <c r="B152" s="36"/>
      <c r="C152" s="36"/>
      <c r="D152" s="36"/>
      <c r="E152" s="36"/>
      <c r="F152" s="36"/>
      <c r="G152" s="36"/>
      <c r="H152" s="36"/>
      <c r="J152" s="38"/>
    </row>
    <row r="153" spans="1:10" s="34" customFormat="1" ht="12.75" customHeight="1">
      <c r="A153" s="112" t="s">
        <v>108</v>
      </c>
      <c r="B153" s="113"/>
      <c r="C153" s="113"/>
      <c r="D153" s="113"/>
      <c r="E153" s="113"/>
      <c r="F153" s="113"/>
      <c r="G153" s="113"/>
      <c r="H153" s="114"/>
      <c r="J153" s="38"/>
    </row>
    <row r="154" spans="1:10" s="34" customFormat="1" ht="12.75">
      <c r="A154" s="36"/>
      <c r="B154" s="36"/>
      <c r="C154" s="36"/>
      <c r="D154" s="36"/>
      <c r="E154" s="36"/>
      <c r="F154" s="36"/>
      <c r="G154" s="36"/>
      <c r="H154" s="36"/>
      <c r="J154" s="38"/>
    </row>
    <row r="155" spans="1:10" s="34" customFormat="1" ht="12.75" customHeight="1">
      <c r="A155" s="39" t="s">
        <v>37</v>
      </c>
      <c r="B155" s="40" t="s">
        <v>118</v>
      </c>
      <c r="C155" s="41">
        <v>338070000</v>
      </c>
      <c r="D155" s="42">
        <v>528559507.2</v>
      </c>
      <c r="E155" s="42">
        <v>0</v>
      </c>
      <c r="F155" s="41">
        <f>D155+E155</f>
        <v>528559507.2</v>
      </c>
      <c r="G155" s="41">
        <f>C155-F155</f>
        <v>-190489507.2</v>
      </c>
      <c r="H155" s="44">
        <f>F155/C155*100</f>
        <v>156.34617304108616</v>
      </c>
      <c r="J155" s="38"/>
    </row>
    <row r="156" spans="1:10" s="34" customFormat="1" ht="12.75" customHeight="1">
      <c r="A156" s="115" t="s">
        <v>69</v>
      </c>
      <c r="B156" s="116"/>
      <c r="C156" s="32">
        <f>SUM(C155)</f>
        <v>338070000</v>
      </c>
      <c r="D156" s="32">
        <f>SUM(D155)</f>
        <v>528559507.2</v>
      </c>
      <c r="E156" s="32">
        <f>SUM(E155)</f>
        <v>0</v>
      </c>
      <c r="F156" s="32">
        <f>SUM(F155)</f>
        <v>528559507.2</v>
      </c>
      <c r="G156" s="32">
        <f>SUM(G155)</f>
        <v>-190489507.2</v>
      </c>
      <c r="H156" s="33">
        <f>F156/C156*100</f>
        <v>156.34617304108616</v>
      </c>
      <c r="J156" s="38"/>
    </row>
    <row r="157" spans="1:10" s="34" customFormat="1" ht="12.75">
      <c r="A157" s="36"/>
      <c r="B157" s="36"/>
      <c r="C157" s="36"/>
      <c r="D157" s="36"/>
      <c r="E157" s="36"/>
      <c r="F157" s="36"/>
      <c r="G157" s="36"/>
      <c r="H157" s="36"/>
      <c r="J157" s="38"/>
    </row>
    <row r="158" spans="1:10" s="34" customFormat="1" ht="12.75" customHeight="1">
      <c r="A158" s="112" t="s">
        <v>119</v>
      </c>
      <c r="B158" s="113"/>
      <c r="C158" s="113"/>
      <c r="D158" s="113"/>
      <c r="E158" s="113"/>
      <c r="F158" s="113"/>
      <c r="G158" s="113"/>
      <c r="H158" s="114"/>
      <c r="J158" s="38"/>
    </row>
    <row r="159" spans="1:10" s="34" customFormat="1" ht="12.75">
      <c r="A159" s="36"/>
      <c r="B159" s="36"/>
      <c r="C159" s="36"/>
      <c r="D159" s="36"/>
      <c r="E159" s="36"/>
      <c r="F159" s="36"/>
      <c r="G159" s="36"/>
      <c r="H159" s="36"/>
      <c r="J159" s="38"/>
    </row>
    <row r="160" spans="1:10" s="34" customFormat="1" ht="12.75" customHeight="1">
      <c r="A160" s="39" t="s">
        <v>38</v>
      </c>
      <c r="B160" s="40" t="s">
        <v>120</v>
      </c>
      <c r="C160" s="41">
        <v>2161370000</v>
      </c>
      <c r="D160" s="42">
        <v>261595620.05</v>
      </c>
      <c r="E160" s="42">
        <v>158587233.72</v>
      </c>
      <c r="F160" s="41">
        <f>D160+E160</f>
        <v>420182853.77</v>
      </c>
      <c r="G160" s="41">
        <f>C160-F160</f>
        <v>1741187146.23</v>
      </c>
      <c r="H160" s="44">
        <f aca="true" t="shared" si="7" ref="H160:H165">F160/C160*100</f>
        <v>19.440579529187506</v>
      </c>
      <c r="J160" s="38"/>
    </row>
    <row r="161" spans="1:8" ht="12.75" customHeight="1">
      <c r="A161" s="98" t="s">
        <v>74</v>
      </c>
      <c r="B161" s="99"/>
      <c r="C161" s="13">
        <f>SUM(C160)</f>
        <v>2161370000</v>
      </c>
      <c r="D161" s="13">
        <f>SUM(D160)</f>
        <v>261595620.05</v>
      </c>
      <c r="E161" s="13">
        <f>SUM(E160)</f>
        <v>158587233.72</v>
      </c>
      <c r="F161" s="13">
        <f>SUM(F160)</f>
        <v>420182853.77</v>
      </c>
      <c r="G161" s="13">
        <f>SUM(G160)</f>
        <v>1741187146.23</v>
      </c>
      <c r="H161" s="5">
        <f t="shared" si="7"/>
        <v>19.440579529187506</v>
      </c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 customHeight="1">
      <c r="A163" s="98" t="s">
        <v>123</v>
      </c>
      <c r="B163" s="99"/>
      <c r="C163" s="13">
        <f>C131+C136+C141+C146+C151+C156+C161</f>
        <v>5662063500</v>
      </c>
      <c r="D163" s="13">
        <f>D131+D136+D141+D146+D151+D156+D161</f>
        <v>1503634627.25</v>
      </c>
      <c r="E163" s="13">
        <f>E131+E136+E141+E146+E151+E156+E161</f>
        <v>367943233.72</v>
      </c>
      <c r="F163" s="13">
        <f>F131+F136+F141+F146+F151+F156+F161</f>
        <v>1871577860.97</v>
      </c>
      <c r="G163" s="13">
        <f>G131+G136+G141+G146+G151+G156+G161</f>
        <v>3790485639.0299997</v>
      </c>
      <c r="H163" s="5">
        <f t="shared" si="7"/>
        <v>33.0546957124377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98" t="s">
        <v>124</v>
      </c>
      <c r="B165" s="99"/>
      <c r="C165" s="13">
        <f>C72+C123+C163</f>
        <v>32150652500</v>
      </c>
      <c r="D165" s="13">
        <f>D72+D123+D163</f>
        <v>7797294193.91</v>
      </c>
      <c r="E165" s="13">
        <f>E72+E123+E163</f>
        <v>672810665.05</v>
      </c>
      <c r="F165" s="13">
        <f>F72+F123+F163</f>
        <v>8470104858.96</v>
      </c>
      <c r="G165" s="13">
        <f>G72+G123+G163</f>
        <v>23680547641.039997</v>
      </c>
      <c r="H165" s="5">
        <f t="shared" si="7"/>
        <v>26.345048079381904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3.5" customHeight="1">
      <c r="A167" s="100" t="s">
        <v>121</v>
      </c>
      <c r="B167" s="101"/>
      <c r="C167" s="17">
        <f>C165</f>
        <v>32150652500</v>
      </c>
      <c r="D167" s="17">
        <f>D165</f>
        <v>7797294193.91</v>
      </c>
      <c r="E167" s="17">
        <f>E165</f>
        <v>672810665.05</v>
      </c>
      <c r="F167" s="17">
        <f>F165</f>
        <v>8470104858.96</v>
      </c>
      <c r="G167" s="17">
        <f>G165</f>
        <v>23680547641.039997</v>
      </c>
      <c r="H167" s="5">
        <f>F167/C167*100</f>
        <v>26.345048079381904</v>
      </c>
    </row>
    <row r="168" spans="1:3" ht="12.75">
      <c r="A168" s="15"/>
      <c r="B168" s="15"/>
      <c r="C168" s="19"/>
    </row>
    <row r="169" spans="3:7" ht="15">
      <c r="C169" s="19"/>
      <c r="E169" s="24"/>
      <c r="F169" s="28"/>
      <c r="G169" s="24"/>
    </row>
    <row r="170" spans="3:7" ht="15.75">
      <c r="C170" s="26"/>
      <c r="D170" s="19"/>
      <c r="E170" s="31"/>
      <c r="F170" s="29"/>
      <c r="G170" s="31"/>
    </row>
    <row r="171" spans="7:8" ht="12.75" customHeight="1">
      <c r="G171" s="9"/>
      <c r="H171" s="9"/>
    </row>
    <row r="172" spans="5:8" ht="12.75">
      <c r="E172" s="24"/>
      <c r="G172" s="16"/>
      <c r="H172" s="16"/>
    </row>
    <row r="173" ht="12.75">
      <c r="E173" s="31"/>
    </row>
  </sheetData>
  <sheetProtection/>
  <mergeCells count="59">
    <mergeCell ref="A2:H3"/>
    <mergeCell ref="A5:H5"/>
    <mergeCell ref="A8:H8"/>
    <mergeCell ref="A9:H9"/>
    <mergeCell ref="G10:H10"/>
    <mergeCell ref="A13:H13"/>
    <mergeCell ref="A15:H15"/>
    <mergeCell ref="A26:B26"/>
    <mergeCell ref="A28:H28"/>
    <mergeCell ref="A35:B35"/>
    <mergeCell ref="A37:H37"/>
    <mergeCell ref="A42:B42"/>
    <mergeCell ref="A44:H44"/>
    <mergeCell ref="A48:B48"/>
    <mergeCell ref="A50:H50"/>
    <mergeCell ref="A53:B53"/>
    <mergeCell ref="A55:H55"/>
    <mergeCell ref="A58:B58"/>
    <mergeCell ref="A60:H60"/>
    <mergeCell ref="A63:B63"/>
    <mergeCell ref="A65:H65"/>
    <mergeCell ref="A70:B70"/>
    <mergeCell ref="A72:B72"/>
    <mergeCell ref="A74:H74"/>
    <mergeCell ref="A76:H76"/>
    <mergeCell ref="A80:B80"/>
    <mergeCell ref="A82:H82"/>
    <mergeCell ref="A86:B86"/>
    <mergeCell ref="A88:H88"/>
    <mergeCell ref="A92:B92"/>
    <mergeCell ref="A94:H94"/>
    <mergeCell ref="A98:B98"/>
    <mergeCell ref="A100:H100"/>
    <mergeCell ref="A104:B104"/>
    <mergeCell ref="A106:H106"/>
    <mergeCell ref="A110:B110"/>
    <mergeCell ref="A112:H112"/>
    <mergeCell ref="A116:B116"/>
    <mergeCell ref="A118:H118"/>
    <mergeCell ref="A121:B121"/>
    <mergeCell ref="A123:B123"/>
    <mergeCell ref="A125:H125"/>
    <mergeCell ref="A156:B156"/>
    <mergeCell ref="A127:H127"/>
    <mergeCell ref="A131:B131"/>
    <mergeCell ref="A133:H133"/>
    <mergeCell ref="A136:B136"/>
    <mergeCell ref="A138:H138"/>
    <mergeCell ref="A141:B141"/>
    <mergeCell ref="A158:H158"/>
    <mergeCell ref="A161:B161"/>
    <mergeCell ref="A163:B163"/>
    <mergeCell ref="A165:B165"/>
    <mergeCell ref="A167:B167"/>
    <mergeCell ref="A143:H143"/>
    <mergeCell ref="A146:B146"/>
    <mergeCell ref="A148:H148"/>
    <mergeCell ref="A151:B151"/>
    <mergeCell ref="A153:H153"/>
  </mergeCells>
  <printOptions/>
  <pageMargins left="0.7" right="0.7" top="0.75" bottom="0.75" header="0.3" footer="0.3"/>
  <pageSetup firstPageNumber="1" useFirstPageNumber="1" horizontalDpi="600" verticalDpi="600" orientation="landscape" scale="90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9"/>
  <sheetViews>
    <sheetView zoomScalePageLayoutView="0" workbookViewId="0" topLeftCell="A76">
      <selection activeCell="F79" sqref="F79"/>
    </sheetView>
  </sheetViews>
  <sheetFormatPr defaultColWidth="6.8515625" defaultRowHeight="12.75"/>
  <cols>
    <col min="1" max="1" width="7.8515625" style="0" customWidth="1"/>
    <col min="2" max="2" width="40.28125" style="0" customWidth="1"/>
    <col min="3" max="3" width="17.28125" style="0" customWidth="1"/>
    <col min="4" max="4" width="15.8515625" style="0" customWidth="1"/>
    <col min="5" max="5" width="15.28125" style="0" customWidth="1"/>
    <col min="6" max="6" width="16.57421875" style="0" bestFit="1" customWidth="1"/>
    <col min="7" max="7" width="17.7109375" style="0" bestFit="1" customWidth="1"/>
    <col min="8" max="8" width="8.00390625" style="0" customWidth="1"/>
    <col min="9" max="9" width="15.140625" style="0" bestFit="1" customWidth="1"/>
    <col min="10" max="10" width="13.140625" style="24" bestFit="1" customWidth="1"/>
  </cols>
  <sheetData>
    <row r="2" spans="1:8" ht="15" customHeight="1">
      <c r="A2" s="110" t="s">
        <v>141</v>
      </c>
      <c r="B2" s="110"/>
      <c r="C2" s="110"/>
      <c r="D2" s="110"/>
      <c r="E2" s="110"/>
      <c r="F2" s="110"/>
      <c r="G2" s="110"/>
      <c r="H2" s="110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4" ht="12.75"/>
    <row r="5" spans="1:8" ht="18">
      <c r="A5" s="111" t="s">
        <v>142</v>
      </c>
      <c r="B5" s="111"/>
      <c r="C5" s="111"/>
      <c r="D5" s="111"/>
      <c r="E5" s="111"/>
      <c r="F5" s="111"/>
      <c r="G5" s="111"/>
      <c r="H5" s="111"/>
    </row>
    <row r="6" ht="12.75"/>
    <row r="7" ht="12.75" customHeight="1">
      <c r="B7" s="9"/>
    </row>
    <row r="8" spans="1:8" ht="20.25" customHeight="1">
      <c r="A8" s="109" t="s">
        <v>41</v>
      </c>
      <c r="B8" s="109"/>
      <c r="C8" s="109"/>
      <c r="D8" s="109"/>
      <c r="E8" s="109"/>
      <c r="F8" s="109"/>
      <c r="G8" s="109"/>
      <c r="H8" s="109"/>
    </row>
    <row r="9" spans="1:8" ht="12.75" customHeight="1">
      <c r="A9" s="109" t="s">
        <v>42</v>
      </c>
      <c r="B9" s="109"/>
      <c r="C9" s="109"/>
      <c r="D9" s="109"/>
      <c r="E9" s="109"/>
      <c r="F9" s="109"/>
      <c r="G9" s="109"/>
      <c r="H9" s="109"/>
    </row>
    <row r="10" spans="7:8" ht="12.75" customHeight="1">
      <c r="G10" s="102" t="s">
        <v>43</v>
      </c>
      <c r="H10" s="102"/>
    </row>
    <row r="11" spans="1:10" s="18" customFormat="1" ht="33.75">
      <c r="A11" s="20" t="s">
        <v>125</v>
      </c>
      <c r="B11" s="21" t="s">
        <v>126</v>
      </c>
      <c r="C11" s="22" t="s">
        <v>132</v>
      </c>
      <c r="D11" s="23" t="s">
        <v>137</v>
      </c>
      <c r="E11" s="23" t="s">
        <v>143</v>
      </c>
      <c r="F11" s="23" t="s">
        <v>144</v>
      </c>
      <c r="G11" s="21" t="s">
        <v>47</v>
      </c>
      <c r="H11" s="23" t="s">
        <v>48</v>
      </c>
      <c r="J11" s="25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04" t="s">
        <v>122</v>
      </c>
      <c r="B13" s="105"/>
      <c r="C13" s="105"/>
      <c r="D13" s="105"/>
      <c r="E13" s="105"/>
      <c r="F13" s="105"/>
      <c r="G13" s="105"/>
      <c r="H13" s="106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 customHeight="1">
      <c r="A15" s="100" t="s">
        <v>104</v>
      </c>
      <c r="B15" s="103"/>
      <c r="C15" s="103"/>
      <c r="D15" s="103"/>
      <c r="E15" s="103"/>
      <c r="F15" s="103"/>
      <c r="G15" s="103"/>
      <c r="H15" s="10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 customHeight="1">
      <c r="A17" s="2" t="s">
        <v>0</v>
      </c>
      <c r="B17" s="10" t="s">
        <v>49</v>
      </c>
      <c r="C17" s="11">
        <v>49984000</v>
      </c>
      <c r="D17" s="3">
        <v>10510862.93</v>
      </c>
      <c r="E17" s="59">
        <f>4278378.27-35000-130500</f>
        <v>4112878.2699999996</v>
      </c>
      <c r="F17" s="11">
        <f>D17+E17</f>
        <v>14623741.2</v>
      </c>
      <c r="G17" s="11">
        <f>C17-F17</f>
        <v>35360258.8</v>
      </c>
      <c r="H17" s="4">
        <f>F17/C17*100</f>
        <v>29.256844590268884</v>
      </c>
    </row>
    <row r="18" spans="1:8" ht="12.75" customHeight="1">
      <c r="A18" s="2" t="s">
        <v>1</v>
      </c>
      <c r="B18" s="10" t="s">
        <v>50</v>
      </c>
      <c r="C18" s="11">
        <v>4700000</v>
      </c>
      <c r="D18" s="3">
        <v>4550000</v>
      </c>
      <c r="E18" s="59">
        <v>0</v>
      </c>
      <c r="F18" s="11">
        <f aca="true" t="shared" si="0" ref="F18:F25">D18+E18</f>
        <v>4550000</v>
      </c>
      <c r="G18" s="11">
        <f aca="true" t="shared" si="1" ref="G18:G25">C18-F18</f>
        <v>150000</v>
      </c>
      <c r="H18" s="4">
        <f aca="true" t="shared" si="2" ref="H18:H26">F18/C18*100</f>
        <v>96.80851063829788</v>
      </c>
    </row>
    <row r="19" spans="1:8" ht="12.75" customHeight="1">
      <c r="A19" s="2" t="s">
        <v>2</v>
      </c>
      <c r="B19" s="10" t="s">
        <v>51</v>
      </c>
      <c r="C19" s="11">
        <v>10500000</v>
      </c>
      <c r="D19" s="3">
        <v>530000</v>
      </c>
      <c r="E19" s="3">
        <v>0</v>
      </c>
      <c r="F19" s="11">
        <f t="shared" si="0"/>
        <v>530000</v>
      </c>
      <c r="G19" s="11">
        <f t="shared" si="1"/>
        <v>9970000</v>
      </c>
      <c r="H19" s="4">
        <f t="shared" si="2"/>
        <v>5.0476190476190474</v>
      </c>
    </row>
    <row r="20" spans="1:8" ht="12.75" customHeight="1">
      <c r="A20" s="2" t="s">
        <v>3</v>
      </c>
      <c r="B20" s="10" t="s">
        <v>52</v>
      </c>
      <c r="C20" s="11">
        <v>359122800</v>
      </c>
      <c r="D20" s="3">
        <v>7919606.97</v>
      </c>
      <c r="E20" s="59">
        <f>15000+20000</f>
        <v>35000</v>
      </c>
      <c r="F20" s="11">
        <f t="shared" si="0"/>
        <v>7954606.97</v>
      </c>
      <c r="G20" s="11">
        <f t="shared" si="1"/>
        <v>351168193.03</v>
      </c>
      <c r="H20" s="4">
        <f t="shared" si="2"/>
        <v>2.2150102889596535</v>
      </c>
    </row>
    <row r="21" spans="1:8" ht="12.75" customHeight="1">
      <c r="A21" s="2" t="s">
        <v>4</v>
      </c>
      <c r="B21" s="10" t="s">
        <v>53</v>
      </c>
      <c r="C21" s="11">
        <v>16200000</v>
      </c>
      <c r="D21" s="3">
        <v>1152500</v>
      </c>
      <c r="E21" s="59">
        <v>276500</v>
      </c>
      <c r="F21" s="11">
        <f t="shared" si="0"/>
        <v>1429000</v>
      </c>
      <c r="G21" s="11">
        <f t="shared" si="1"/>
        <v>14771000</v>
      </c>
      <c r="H21" s="4">
        <f t="shared" si="2"/>
        <v>8.820987654320987</v>
      </c>
    </row>
    <row r="22" spans="1:8" ht="12.75" customHeight="1">
      <c r="A22" s="2" t="s">
        <v>5</v>
      </c>
      <c r="B22" s="10" t="s">
        <v>54</v>
      </c>
      <c r="C22" s="11">
        <v>29290000</v>
      </c>
      <c r="D22" s="3">
        <v>225600</v>
      </c>
      <c r="E22" s="59">
        <v>360000</v>
      </c>
      <c r="F22" s="11">
        <f t="shared" si="0"/>
        <v>585600</v>
      </c>
      <c r="G22" s="11">
        <f t="shared" si="1"/>
        <v>28704400</v>
      </c>
      <c r="H22" s="4">
        <f t="shared" si="2"/>
        <v>1.9993171730966202</v>
      </c>
    </row>
    <row r="23" spans="1:8" ht="12.75" customHeight="1">
      <c r="A23" s="2" t="s">
        <v>6</v>
      </c>
      <c r="B23" s="12" t="s">
        <v>55</v>
      </c>
      <c r="C23" s="11">
        <v>8128600</v>
      </c>
      <c r="D23" s="3">
        <v>1307000</v>
      </c>
      <c r="E23" s="3">
        <v>189648</v>
      </c>
      <c r="F23" s="11">
        <f t="shared" si="0"/>
        <v>1496648</v>
      </c>
      <c r="G23" s="11">
        <f t="shared" si="1"/>
        <v>6631952</v>
      </c>
      <c r="H23" s="4">
        <f t="shared" si="2"/>
        <v>18.41212508919125</v>
      </c>
    </row>
    <row r="24" spans="1:8" ht="12.75" customHeight="1">
      <c r="A24" s="2" t="s">
        <v>7</v>
      </c>
      <c r="B24" s="10" t="s">
        <v>56</v>
      </c>
      <c r="C24" s="11">
        <v>4200000</v>
      </c>
      <c r="D24" s="3">
        <v>1011000</v>
      </c>
      <c r="E24" s="59">
        <v>0</v>
      </c>
      <c r="F24" s="11">
        <f t="shared" si="0"/>
        <v>1011000</v>
      </c>
      <c r="G24" s="11">
        <f t="shared" si="1"/>
        <v>3189000</v>
      </c>
      <c r="H24" s="4">
        <f t="shared" si="2"/>
        <v>24.071428571428573</v>
      </c>
    </row>
    <row r="25" spans="1:8" ht="12.75" customHeight="1">
      <c r="A25" s="2" t="s">
        <v>8</v>
      </c>
      <c r="B25" s="10" t="s">
        <v>57</v>
      </c>
      <c r="C25" s="11">
        <v>13380000</v>
      </c>
      <c r="D25" s="3">
        <v>0</v>
      </c>
      <c r="E25" s="3">
        <v>0</v>
      </c>
      <c r="F25" s="11">
        <f t="shared" si="0"/>
        <v>0</v>
      </c>
      <c r="G25" s="11">
        <f t="shared" si="1"/>
        <v>13380000</v>
      </c>
      <c r="H25" s="4">
        <f t="shared" si="2"/>
        <v>0</v>
      </c>
    </row>
    <row r="26" spans="1:10" s="34" customFormat="1" ht="12.75" customHeight="1">
      <c r="A26" s="115" t="s">
        <v>58</v>
      </c>
      <c r="B26" s="116"/>
      <c r="C26" s="32">
        <f>SUM(C17:C25)</f>
        <v>495505400</v>
      </c>
      <c r="D26" s="32">
        <f>SUM(D17:D25)</f>
        <v>27206569.9</v>
      </c>
      <c r="E26" s="58">
        <f>SUM(E17:E25)</f>
        <v>4974026.27</v>
      </c>
      <c r="F26" s="32">
        <f>SUM(F17:F25)</f>
        <v>32180596.169999998</v>
      </c>
      <c r="G26" s="32">
        <f>SUM(G17:G25)</f>
        <v>463324803.83</v>
      </c>
      <c r="H26" s="33">
        <f t="shared" si="2"/>
        <v>6.494499589711837</v>
      </c>
      <c r="J26" s="35"/>
    </row>
    <row r="27" spans="1:8" ht="12.75">
      <c r="A27" s="1"/>
      <c r="B27" s="1"/>
      <c r="C27" s="1"/>
      <c r="D27" s="1"/>
      <c r="E27" s="1"/>
      <c r="F27" s="27"/>
      <c r="G27" s="1"/>
      <c r="H27" s="1"/>
    </row>
    <row r="28" spans="1:8" ht="12.75" customHeight="1">
      <c r="A28" s="100" t="s">
        <v>75</v>
      </c>
      <c r="B28" s="103"/>
      <c r="C28" s="103"/>
      <c r="D28" s="103"/>
      <c r="E28" s="103"/>
      <c r="F28" s="103"/>
      <c r="G28" s="103"/>
      <c r="H28" s="101"/>
    </row>
    <row r="29" spans="1:8" ht="12.75" customHeight="1">
      <c r="A29" s="2" t="s">
        <v>9</v>
      </c>
      <c r="B29" s="10" t="s">
        <v>76</v>
      </c>
      <c r="C29" s="11">
        <v>54000000</v>
      </c>
      <c r="D29" s="3">
        <v>2371593.51</v>
      </c>
      <c r="E29" s="59">
        <v>442350</v>
      </c>
      <c r="F29" s="11">
        <f aca="true" t="shared" si="3" ref="F29:F34">D29+E29</f>
        <v>2813943.51</v>
      </c>
      <c r="G29" s="11">
        <f aca="true" t="shared" si="4" ref="G29:G34">C29-F29</f>
        <v>51186056.49</v>
      </c>
      <c r="H29" s="4">
        <f aca="true" t="shared" si="5" ref="H29:H35">F29/C29*100</f>
        <v>5.2110065</v>
      </c>
    </row>
    <row r="30" spans="1:8" ht="12.75" customHeight="1">
      <c r="A30" s="2" t="s">
        <v>10</v>
      </c>
      <c r="B30" s="10" t="s">
        <v>77</v>
      </c>
      <c r="C30" s="11">
        <v>10010000</v>
      </c>
      <c r="D30" s="3">
        <v>1028000</v>
      </c>
      <c r="E30" s="59">
        <v>84500</v>
      </c>
      <c r="F30" s="11">
        <f t="shared" si="3"/>
        <v>1112500</v>
      </c>
      <c r="G30" s="11">
        <f t="shared" si="4"/>
        <v>8897500</v>
      </c>
      <c r="H30" s="4">
        <f t="shared" si="5"/>
        <v>11.113886113886114</v>
      </c>
    </row>
    <row r="31" spans="1:8" ht="12.75" customHeight="1">
      <c r="A31" s="2" t="s">
        <v>11</v>
      </c>
      <c r="B31" s="10" t="s">
        <v>78</v>
      </c>
      <c r="C31" s="11">
        <v>117780000</v>
      </c>
      <c r="D31" s="3">
        <v>35898100</v>
      </c>
      <c r="E31" s="59">
        <v>2958500</v>
      </c>
      <c r="F31" s="11">
        <f t="shared" si="3"/>
        <v>38856600</v>
      </c>
      <c r="G31" s="11">
        <f t="shared" si="4"/>
        <v>78923400</v>
      </c>
      <c r="H31" s="4">
        <f t="shared" si="5"/>
        <v>32.99083036169129</v>
      </c>
    </row>
    <row r="32" spans="1:8" ht="12.75" customHeight="1">
      <c r="A32" s="2" t="s">
        <v>12</v>
      </c>
      <c r="B32" s="10" t="s">
        <v>79</v>
      </c>
      <c r="C32" s="11">
        <v>3069000</v>
      </c>
      <c r="D32" s="3">
        <v>2027500</v>
      </c>
      <c r="E32" s="59">
        <v>0</v>
      </c>
      <c r="F32" s="11">
        <f t="shared" si="3"/>
        <v>2027500</v>
      </c>
      <c r="G32" s="11">
        <f t="shared" si="4"/>
        <v>1041500</v>
      </c>
      <c r="H32" s="4">
        <f t="shared" si="5"/>
        <v>66.06386445096123</v>
      </c>
    </row>
    <row r="33" spans="1:8" ht="12.75" customHeight="1">
      <c r="A33" s="2" t="s">
        <v>13</v>
      </c>
      <c r="B33" s="10" t="s">
        <v>80</v>
      </c>
      <c r="C33" s="11">
        <v>80760000</v>
      </c>
      <c r="D33" s="3">
        <v>44552800</v>
      </c>
      <c r="E33" s="59">
        <v>340000</v>
      </c>
      <c r="F33" s="11">
        <f t="shared" si="3"/>
        <v>44892800</v>
      </c>
      <c r="G33" s="11">
        <f t="shared" si="4"/>
        <v>35867200</v>
      </c>
      <c r="H33" s="4">
        <f t="shared" si="5"/>
        <v>55.58791480931154</v>
      </c>
    </row>
    <row r="34" spans="1:8" ht="12.75" customHeight="1">
      <c r="A34" s="2" t="s">
        <v>14</v>
      </c>
      <c r="B34" s="10" t="s">
        <v>81</v>
      </c>
      <c r="C34" s="11">
        <v>7200000</v>
      </c>
      <c r="D34" s="3">
        <v>4510000</v>
      </c>
      <c r="E34" s="59">
        <f>200000+258500</f>
        <v>458500</v>
      </c>
      <c r="F34" s="11">
        <f t="shared" si="3"/>
        <v>4968500</v>
      </c>
      <c r="G34" s="11">
        <f t="shared" si="4"/>
        <v>2231500</v>
      </c>
      <c r="H34" s="4">
        <f t="shared" si="5"/>
        <v>69.00694444444444</v>
      </c>
    </row>
    <row r="35" spans="1:10" s="34" customFormat="1" ht="12.75" customHeight="1">
      <c r="A35" s="115" t="s">
        <v>59</v>
      </c>
      <c r="B35" s="116"/>
      <c r="C35" s="32">
        <f>SUM(C29:C34)</f>
        <v>272819000</v>
      </c>
      <c r="D35" s="32">
        <f>SUM(D29:D34)</f>
        <v>90387993.50999999</v>
      </c>
      <c r="E35" s="58">
        <f>SUM(E29:E34)</f>
        <v>4283850</v>
      </c>
      <c r="F35" s="32">
        <f>SUM(F29:F34)</f>
        <v>94671843.50999999</v>
      </c>
      <c r="G35" s="32">
        <f>SUM(G29:G34)</f>
        <v>178147156.49</v>
      </c>
      <c r="H35" s="33">
        <f t="shared" si="5"/>
        <v>34.70133807029569</v>
      </c>
      <c r="J35" s="35"/>
    </row>
    <row r="36" spans="1:10" s="34" customFormat="1" ht="12.75">
      <c r="A36" s="36"/>
      <c r="B36" s="36"/>
      <c r="C36" s="36"/>
      <c r="D36" s="36"/>
      <c r="E36" s="36"/>
      <c r="F36" s="37"/>
      <c r="G36" s="36"/>
      <c r="H36" s="36"/>
      <c r="J36" s="38"/>
    </row>
    <row r="37" spans="1:10" s="34" customFormat="1" ht="12.75" customHeight="1">
      <c r="A37" s="112" t="s">
        <v>82</v>
      </c>
      <c r="B37" s="113"/>
      <c r="C37" s="113"/>
      <c r="D37" s="113"/>
      <c r="E37" s="113"/>
      <c r="F37" s="113"/>
      <c r="G37" s="113"/>
      <c r="H37" s="114"/>
      <c r="J37" s="38"/>
    </row>
    <row r="38" spans="1:10" s="34" customFormat="1" ht="12.75">
      <c r="A38" s="36"/>
      <c r="B38" s="36"/>
      <c r="C38" s="36"/>
      <c r="D38" s="36"/>
      <c r="E38" s="36"/>
      <c r="F38" s="36"/>
      <c r="G38" s="36"/>
      <c r="H38" s="36"/>
      <c r="J38" s="38"/>
    </row>
    <row r="39" spans="1:10" s="34" customFormat="1" ht="12.75" customHeight="1">
      <c r="A39" s="39" t="s">
        <v>15</v>
      </c>
      <c r="B39" s="40" t="s">
        <v>83</v>
      </c>
      <c r="C39" s="41">
        <v>150000000</v>
      </c>
      <c r="D39" s="42">
        <v>2827000</v>
      </c>
      <c r="E39" s="60">
        <v>0</v>
      </c>
      <c r="F39" s="41">
        <f>D39+E39</f>
        <v>2827000</v>
      </c>
      <c r="G39" s="41">
        <f>C39-F39</f>
        <v>147173000</v>
      </c>
      <c r="H39" s="44">
        <f>F39/C39*100</f>
        <v>1.8846666666666667</v>
      </c>
      <c r="J39" s="38"/>
    </row>
    <row r="40" spans="1:10" s="34" customFormat="1" ht="12.75" customHeight="1">
      <c r="A40" s="39" t="s">
        <v>16</v>
      </c>
      <c r="B40" s="40" t="s">
        <v>84</v>
      </c>
      <c r="C40" s="41">
        <v>10056000</v>
      </c>
      <c r="D40" s="42">
        <v>5808000</v>
      </c>
      <c r="E40" s="60">
        <f>1131500+35000</f>
        <v>1166500</v>
      </c>
      <c r="F40" s="41">
        <f>D40+E40</f>
        <v>6974500</v>
      </c>
      <c r="G40" s="41">
        <f>C40-F40</f>
        <v>3081500</v>
      </c>
      <c r="H40" s="44">
        <f>F40/C40*100</f>
        <v>69.3566030230708</v>
      </c>
      <c r="I40" s="48"/>
      <c r="J40" s="38"/>
    </row>
    <row r="41" spans="1:10" s="34" customFormat="1" ht="12.75" customHeight="1">
      <c r="A41" s="39" t="s">
        <v>17</v>
      </c>
      <c r="B41" s="40" t="s">
        <v>85</v>
      </c>
      <c r="C41" s="41">
        <v>85760600</v>
      </c>
      <c r="D41" s="42">
        <v>20600000</v>
      </c>
      <c r="E41" s="60">
        <f>1960900+1015000+130500</f>
        <v>3106400</v>
      </c>
      <c r="F41" s="41">
        <f>D41+E41</f>
        <v>23706400</v>
      </c>
      <c r="G41" s="41">
        <f>C41-F41</f>
        <v>62054200</v>
      </c>
      <c r="H41" s="44">
        <f>F41/C41*100</f>
        <v>27.642530486027383</v>
      </c>
      <c r="J41" s="38">
        <f>3106400-E41</f>
        <v>0</v>
      </c>
    </row>
    <row r="42" spans="1:10" s="34" customFormat="1" ht="12.75" customHeight="1">
      <c r="A42" s="115" t="s">
        <v>60</v>
      </c>
      <c r="B42" s="116"/>
      <c r="C42" s="32">
        <f>SUM(C39:C41)</f>
        <v>245816600</v>
      </c>
      <c r="D42" s="32">
        <f>SUM(D39:D41)</f>
        <v>29235000</v>
      </c>
      <c r="E42" s="32">
        <f>SUM(E39:E41)</f>
        <v>4272900</v>
      </c>
      <c r="F42" s="32">
        <f>SUM(F39:F41)</f>
        <v>33507900</v>
      </c>
      <c r="G42" s="32">
        <f>SUM(G39:G41)</f>
        <v>212308700</v>
      </c>
      <c r="H42" s="33">
        <f>F42/C42*100</f>
        <v>13.631260053226674</v>
      </c>
      <c r="J42" s="35"/>
    </row>
    <row r="43" spans="1:10" s="34" customFormat="1" ht="12.75">
      <c r="A43" s="36"/>
      <c r="B43" s="36"/>
      <c r="C43" s="36"/>
      <c r="D43" s="36"/>
      <c r="E43" s="36"/>
      <c r="F43" s="37"/>
      <c r="G43" s="36"/>
      <c r="H43" s="36"/>
      <c r="J43" s="38"/>
    </row>
    <row r="44" spans="1:10" s="34" customFormat="1" ht="12.75" customHeight="1">
      <c r="A44" s="112" t="s">
        <v>86</v>
      </c>
      <c r="B44" s="113"/>
      <c r="C44" s="113"/>
      <c r="D44" s="113"/>
      <c r="E44" s="113"/>
      <c r="F44" s="113"/>
      <c r="G44" s="113"/>
      <c r="H44" s="114"/>
      <c r="J44" s="38"/>
    </row>
    <row r="45" spans="1:10" s="34" customFormat="1" ht="12.75">
      <c r="A45" s="36"/>
      <c r="B45" s="36"/>
      <c r="C45" s="36"/>
      <c r="D45" s="36"/>
      <c r="E45" s="36"/>
      <c r="F45" s="36"/>
      <c r="G45" s="36"/>
      <c r="H45" s="36"/>
      <c r="J45" s="38"/>
    </row>
    <row r="46" spans="1:10" s="34" customFormat="1" ht="12.75" customHeight="1">
      <c r="A46" s="39" t="s">
        <v>18</v>
      </c>
      <c r="B46" s="40" t="s">
        <v>87</v>
      </c>
      <c r="C46" s="41">
        <v>854700000</v>
      </c>
      <c r="D46" s="42">
        <v>669681255</v>
      </c>
      <c r="E46" s="43">
        <v>0</v>
      </c>
      <c r="F46" s="41">
        <f>D46+E46</f>
        <v>669681255</v>
      </c>
      <c r="G46" s="41">
        <f>C46-F46</f>
        <v>185018745</v>
      </c>
      <c r="H46" s="44">
        <f>F46/C46*100</f>
        <v>78.35278518778519</v>
      </c>
      <c r="J46" s="38"/>
    </row>
    <row r="47" spans="1:10" s="34" customFormat="1" ht="12.75" customHeight="1">
      <c r="A47" s="39" t="s">
        <v>19</v>
      </c>
      <c r="B47" s="40" t="s">
        <v>88</v>
      </c>
      <c r="C47" s="41">
        <v>144000000</v>
      </c>
      <c r="D47" s="42">
        <v>56054000</v>
      </c>
      <c r="E47" s="43">
        <v>5619000</v>
      </c>
      <c r="F47" s="41">
        <f>D47+E47</f>
        <v>61673000</v>
      </c>
      <c r="G47" s="41">
        <f>C47-F47</f>
        <v>82327000</v>
      </c>
      <c r="H47" s="44">
        <f>F47/C47*100</f>
        <v>42.828472222222224</v>
      </c>
      <c r="J47" s="38"/>
    </row>
    <row r="48" spans="1:10" s="34" customFormat="1" ht="12.75" customHeight="1">
      <c r="A48" s="115" t="s">
        <v>61</v>
      </c>
      <c r="B48" s="116"/>
      <c r="C48" s="32">
        <f>SUM(C46:C47)</f>
        <v>998700000</v>
      </c>
      <c r="D48" s="32">
        <f>SUM(D46:D47)</f>
        <v>725735255</v>
      </c>
      <c r="E48" s="32">
        <f>SUM(E46:E47)</f>
        <v>5619000</v>
      </c>
      <c r="F48" s="32">
        <f>SUM(F46:F47)</f>
        <v>731354255</v>
      </c>
      <c r="G48" s="32">
        <f>SUM(G46:G47)</f>
        <v>267345745</v>
      </c>
      <c r="H48" s="33">
        <f>F48/C48*100</f>
        <v>73.23062531290678</v>
      </c>
      <c r="J48" s="35"/>
    </row>
    <row r="49" spans="1:10" s="34" customFormat="1" ht="12.75">
      <c r="A49" s="36"/>
      <c r="B49" s="36"/>
      <c r="C49" s="36"/>
      <c r="D49" s="36"/>
      <c r="E49" s="36"/>
      <c r="F49" s="36"/>
      <c r="G49" s="36"/>
      <c r="H49" s="36"/>
      <c r="J49" s="38"/>
    </row>
    <row r="50" spans="1:10" s="34" customFormat="1" ht="12.75" customHeight="1">
      <c r="A50" s="112" t="s">
        <v>89</v>
      </c>
      <c r="B50" s="113"/>
      <c r="C50" s="113"/>
      <c r="D50" s="113"/>
      <c r="E50" s="113"/>
      <c r="F50" s="113"/>
      <c r="G50" s="113"/>
      <c r="H50" s="114"/>
      <c r="J50" s="38"/>
    </row>
    <row r="51" spans="1:10" s="34" customFormat="1" ht="12.75">
      <c r="A51" s="36"/>
      <c r="B51" s="36"/>
      <c r="C51" s="36"/>
      <c r="D51" s="36"/>
      <c r="E51" s="36"/>
      <c r="F51" s="36"/>
      <c r="G51" s="36"/>
      <c r="H51" s="36"/>
      <c r="J51" s="38"/>
    </row>
    <row r="52" spans="1:10" s="34" customFormat="1" ht="12.75" customHeight="1">
      <c r="A52" s="39" t="s">
        <v>20</v>
      </c>
      <c r="B52" s="40" t="s">
        <v>90</v>
      </c>
      <c r="C52" s="41">
        <v>7000000</v>
      </c>
      <c r="D52" s="42">
        <v>3035000</v>
      </c>
      <c r="E52" s="43">
        <v>0</v>
      </c>
      <c r="F52" s="41">
        <f>D52+E52</f>
        <v>3035000</v>
      </c>
      <c r="G52" s="41">
        <f>C52-F52</f>
        <v>3965000</v>
      </c>
      <c r="H52" s="44">
        <f>F52/C52*100</f>
        <v>43.357142857142854</v>
      </c>
      <c r="J52" s="38"/>
    </row>
    <row r="53" spans="1:10" s="34" customFormat="1" ht="12.75" customHeight="1">
      <c r="A53" s="115" t="s">
        <v>62</v>
      </c>
      <c r="B53" s="116"/>
      <c r="C53" s="32">
        <f>SUM(C52)</f>
        <v>7000000</v>
      </c>
      <c r="D53" s="32">
        <f>SUM(D52)</f>
        <v>3035000</v>
      </c>
      <c r="E53" s="32">
        <f>SUM(E52)</f>
        <v>0</v>
      </c>
      <c r="F53" s="32">
        <f>SUM(F52)</f>
        <v>3035000</v>
      </c>
      <c r="G53" s="32">
        <f>SUM(G52)</f>
        <v>3965000</v>
      </c>
      <c r="H53" s="33">
        <f>F53/C53*100</f>
        <v>43.357142857142854</v>
      </c>
      <c r="J53" s="35"/>
    </row>
    <row r="54" spans="1:10" s="34" customFormat="1" ht="12.75">
      <c r="A54" s="36"/>
      <c r="B54" s="36"/>
      <c r="C54" s="36"/>
      <c r="D54" s="36"/>
      <c r="E54" s="36"/>
      <c r="F54" s="36"/>
      <c r="G54" s="36"/>
      <c r="H54" s="36"/>
      <c r="J54" s="38"/>
    </row>
    <row r="55" spans="1:10" s="34" customFormat="1" ht="12.75" customHeight="1">
      <c r="A55" s="112" t="s">
        <v>91</v>
      </c>
      <c r="B55" s="113"/>
      <c r="C55" s="113"/>
      <c r="D55" s="113"/>
      <c r="E55" s="113"/>
      <c r="F55" s="113"/>
      <c r="G55" s="113"/>
      <c r="H55" s="114"/>
      <c r="J55" s="38"/>
    </row>
    <row r="56" spans="1:10" s="34" customFormat="1" ht="12.75">
      <c r="A56" s="36"/>
      <c r="B56" s="36"/>
      <c r="C56" s="36"/>
      <c r="D56" s="36"/>
      <c r="E56" s="36"/>
      <c r="F56" s="36"/>
      <c r="G56" s="36"/>
      <c r="H56" s="36"/>
      <c r="J56" s="38"/>
    </row>
    <row r="57" spans="1:10" s="34" customFormat="1" ht="12.75" customHeight="1">
      <c r="A57" s="39" t="s">
        <v>21</v>
      </c>
      <c r="B57" s="40" t="s">
        <v>92</v>
      </c>
      <c r="C57" s="41">
        <v>5100000</v>
      </c>
      <c r="D57" s="42">
        <v>325000</v>
      </c>
      <c r="E57" s="42">
        <v>0</v>
      </c>
      <c r="F57" s="41">
        <f>D57+E57</f>
        <v>325000</v>
      </c>
      <c r="G57" s="41">
        <f>C57-F57</f>
        <v>4775000</v>
      </c>
      <c r="H57" s="44">
        <f>F57/C57*100</f>
        <v>6.372549019607843</v>
      </c>
      <c r="J57" s="38"/>
    </row>
    <row r="58" spans="1:10" s="34" customFormat="1" ht="12.75" customHeight="1">
      <c r="A58" s="115" t="s">
        <v>63</v>
      </c>
      <c r="B58" s="116"/>
      <c r="C58" s="32">
        <f>SUM(C57)</f>
        <v>5100000</v>
      </c>
      <c r="D58" s="32">
        <f>SUM(D57)</f>
        <v>325000</v>
      </c>
      <c r="E58" s="32">
        <f>SUM(E57)</f>
        <v>0</v>
      </c>
      <c r="F58" s="32">
        <f>SUM(F57)</f>
        <v>325000</v>
      </c>
      <c r="G58" s="32">
        <f>SUM(G57)</f>
        <v>4775000</v>
      </c>
      <c r="H58" s="33">
        <f>F58/C58*100</f>
        <v>6.372549019607843</v>
      </c>
      <c r="J58" s="35"/>
    </row>
    <row r="59" spans="1:10" s="34" customFormat="1" ht="12.75">
      <c r="A59" s="36"/>
      <c r="B59" s="36"/>
      <c r="C59" s="36"/>
      <c r="D59" s="36"/>
      <c r="E59" s="36"/>
      <c r="F59" s="36"/>
      <c r="G59" s="36"/>
      <c r="H59" s="36"/>
      <c r="J59" s="38"/>
    </row>
    <row r="60" spans="1:10" s="34" customFormat="1" ht="12.75" customHeight="1">
      <c r="A60" s="112" t="s">
        <v>93</v>
      </c>
      <c r="B60" s="113"/>
      <c r="C60" s="113"/>
      <c r="D60" s="113"/>
      <c r="E60" s="113"/>
      <c r="F60" s="113"/>
      <c r="G60" s="113"/>
      <c r="H60" s="114"/>
      <c r="J60" s="38"/>
    </row>
    <row r="61" spans="1:10" s="34" customFormat="1" ht="12.75" customHeight="1">
      <c r="A61" s="39" t="s">
        <v>22</v>
      </c>
      <c r="B61" s="40" t="s">
        <v>94</v>
      </c>
      <c r="C61" s="41">
        <v>77106000</v>
      </c>
      <c r="D61" s="42">
        <v>142000</v>
      </c>
      <c r="E61" s="42">
        <v>6000</v>
      </c>
      <c r="F61" s="41">
        <f>D61+E61</f>
        <v>148000</v>
      </c>
      <c r="G61" s="41">
        <f>C61-F61</f>
        <v>76958000</v>
      </c>
      <c r="H61" s="44">
        <f>F61/C61*100</f>
        <v>0.19194355821855627</v>
      </c>
      <c r="J61" s="38"/>
    </row>
    <row r="62" spans="1:10" s="34" customFormat="1" ht="12.75" customHeight="1">
      <c r="A62" s="39" t="s">
        <v>23</v>
      </c>
      <c r="B62" s="40" t="s">
        <v>95</v>
      </c>
      <c r="C62" s="41">
        <v>27144000</v>
      </c>
      <c r="D62" s="42">
        <v>0</v>
      </c>
      <c r="E62" s="42">
        <v>0</v>
      </c>
      <c r="F62" s="41">
        <f>D62+E62</f>
        <v>0</v>
      </c>
      <c r="G62" s="41">
        <f>C62-F62</f>
        <v>27144000</v>
      </c>
      <c r="H62" s="44">
        <f>F62/C62*100</f>
        <v>0</v>
      </c>
      <c r="J62" s="38"/>
    </row>
    <row r="63" spans="1:10" s="34" customFormat="1" ht="12.75" customHeight="1">
      <c r="A63" s="115" t="s">
        <v>64</v>
      </c>
      <c r="B63" s="116"/>
      <c r="C63" s="32">
        <f>SUM(C61:C62)</f>
        <v>104250000</v>
      </c>
      <c r="D63" s="32">
        <f>SUM(D61:D62)</f>
        <v>142000</v>
      </c>
      <c r="E63" s="32">
        <f>SUM(E61:E62)</f>
        <v>6000</v>
      </c>
      <c r="F63" s="32">
        <f>SUM(F61:F62)</f>
        <v>148000</v>
      </c>
      <c r="G63" s="32">
        <f>SUM(G61:G62)</f>
        <v>104102000</v>
      </c>
      <c r="H63" s="33">
        <f>F63/C63*100</f>
        <v>0.14196642685851318</v>
      </c>
      <c r="J63" s="35"/>
    </row>
    <row r="64" spans="1:10" s="34" customFormat="1" ht="12.75">
      <c r="A64" s="36"/>
      <c r="B64" s="36"/>
      <c r="C64" s="36"/>
      <c r="D64" s="36"/>
      <c r="E64" s="36"/>
      <c r="F64" s="36"/>
      <c r="G64" s="36"/>
      <c r="H64" s="36"/>
      <c r="J64" s="38"/>
    </row>
    <row r="65" spans="1:10" s="34" customFormat="1" ht="12.75" customHeight="1">
      <c r="A65" s="112" t="s">
        <v>96</v>
      </c>
      <c r="B65" s="113"/>
      <c r="C65" s="113"/>
      <c r="D65" s="113"/>
      <c r="E65" s="113"/>
      <c r="F65" s="113"/>
      <c r="G65" s="113"/>
      <c r="H65" s="114"/>
      <c r="J65" s="38"/>
    </row>
    <row r="66" spans="1:10" s="34" customFormat="1" ht="12.75">
      <c r="A66" s="36"/>
      <c r="B66" s="36"/>
      <c r="C66" s="36"/>
      <c r="D66" s="36"/>
      <c r="E66" s="36"/>
      <c r="F66" s="36"/>
      <c r="G66" s="36"/>
      <c r="H66" s="36"/>
      <c r="J66" s="38"/>
    </row>
    <row r="67" spans="1:10" s="34" customFormat="1" ht="12.75" customHeight="1">
      <c r="A67" s="39" t="s">
        <v>24</v>
      </c>
      <c r="B67" s="40" t="s">
        <v>97</v>
      </c>
      <c r="C67" s="41">
        <v>2350000</v>
      </c>
      <c r="D67" s="42">
        <v>2177600</v>
      </c>
      <c r="E67" s="42">
        <v>99000</v>
      </c>
      <c r="F67" s="41">
        <f>D67+E67</f>
        <v>2276600</v>
      </c>
      <c r="G67" s="41">
        <f>C67-F67</f>
        <v>73400</v>
      </c>
      <c r="H67" s="44">
        <f aca="true" t="shared" si="6" ref="H67:H72">F67/C67*100</f>
        <v>96.87659574468086</v>
      </c>
      <c r="J67" s="38"/>
    </row>
    <row r="68" spans="1:10" s="34" customFormat="1" ht="12.75" customHeight="1">
      <c r="A68" s="39" t="s">
        <v>25</v>
      </c>
      <c r="B68" s="40" t="s">
        <v>98</v>
      </c>
      <c r="C68" s="41">
        <v>4500000</v>
      </c>
      <c r="D68" s="42">
        <v>0</v>
      </c>
      <c r="E68" s="42">
        <v>0</v>
      </c>
      <c r="F68" s="41">
        <f>D68+E68</f>
        <v>0</v>
      </c>
      <c r="G68" s="41">
        <f>C68-F68</f>
        <v>4500000</v>
      </c>
      <c r="H68" s="44">
        <f t="shared" si="6"/>
        <v>0</v>
      </c>
      <c r="J68" s="38"/>
    </row>
    <row r="69" spans="1:10" s="34" customFormat="1" ht="12.75" customHeight="1">
      <c r="A69" s="39" t="s">
        <v>26</v>
      </c>
      <c r="B69" s="40" t="s">
        <v>99</v>
      </c>
      <c r="C69" s="41">
        <v>3480000</v>
      </c>
      <c r="D69" s="42">
        <v>10001000</v>
      </c>
      <c r="E69" s="42">
        <v>2768100</v>
      </c>
      <c r="F69" s="41">
        <f>D69+E69</f>
        <v>12769100</v>
      </c>
      <c r="G69" s="41">
        <f>C69-F69</f>
        <v>-9289100</v>
      </c>
      <c r="H69" s="44">
        <f t="shared" si="6"/>
        <v>366.92816091954023</v>
      </c>
      <c r="J69" s="38"/>
    </row>
    <row r="70" spans="1:10" s="34" customFormat="1" ht="12.75" customHeight="1">
      <c r="A70" s="115" t="s">
        <v>65</v>
      </c>
      <c r="B70" s="116"/>
      <c r="C70" s="32">
        <f>SUM(C67:C69)</f>
        <v>10330000</v>
      </c>
      <c r="D70" s="32">
        <f>SUM(D67:D69)</f>
        <v>12178600</v>
      </c>
      <c r="E70" s="32">
        <f>SUM(E67:E69)</f>
        <v>2867100</v>
      </c>
      <c r="F70" s="32">
        <f>SUM(F67:F69)</f>
        <v>15045700</v>
      </c>
      <c r="G70" s="32">
        <f>SUM(G67:G69)</f>
        <v>-4715700</v>
      </c>
      <c r="H70" s="33">
        <f t="shared" si="6"/>
        <v>145.65053242981608</v>
      </c>
      <c r="J70" s="38"/>
    </row>
    <row r="71" spans="1:10" s="34" customFormat="1" ht="12.75">
      <c r="A71" s="36"/>
      <c r="B71" s="36"/>
      <c r="C71" s="36"/>
      <c r="D71" s="36"/>
      <c r="E71" s="36"/>
      <c r="F71" s="36"/>
      <c r="G71" s="36"/>
      <c r="H71" s="36"/>
      <c r="J71" s="38"/>
    </row>
    <row r="72" spans="1:10" s="34" customFormat="1" ht="12.75" customHeight="1">
      <c r="A72" s="115" t="s">
        <v>100</v>
      </c>
      <c r="B72" s="116"/>
      <c r="C72" s="32">
        <f>C26+C35+C42+C48+C53+C58+C63+C70</f>
        <v>2139521000</v>
      </c>
      <c r="D72" s="32">
        <f>D26+D35+D42+D48+D53+D58+D63+D70</f>
        <v>888245418.41</v>
      </c>
      <c r="E72" s="32">
        <f>E26+E35+E42+E48+E53+E58+E63+E70</f>
        <v>22022876.27</v>
      </c>
      <c r="F72" s="32">
        <f>F26+F35+F42+F48+F53+F58+F63+F70</f>
        <v>910268294.6800001</v>
      </c>
      <c r="G72" s="32">
        <f>G26+G35+G42+G48+G53+G58+G63+G70</f>
        <v>1229252705.32</v>
      </c>
      <c r="H72" s="33">
        <f t="shared" si="6"/>
        <v>42.54542463850554</v>
      </c>
      <c r="J72" s="38"/>
    </row>
    <row r="73" spans="1:10" s="34" customFormat="1" ht="12.75">
      <c r="A73" s="36"/>
      <c r="B73" s="36"/>
      <c r="C73" s="36"/>
      <c r="D73" s="37"/>
      <c r="E73" s="37"/>
      <c r="F73" s="36"/>
      <c r="G73" s="36"/>
      <c r="H73" s="36"/>
      <c r="I73" s="38"/>
      <c r="J73" s="38"/>
    </row>
    <row r="74" spans="1:10" s="34" customFormat="1" ht="12.75">
      <c r="A74" s="117" t="s">
        <v>101</v>
      </c>
      <c r="B74" s="118"/>
      <c r="C74" s="118"/>
      <c r="D74" s="118"/>
      <c r="E74" s="118"/>
      <c r="F74" s="118"/>
      <c r="G74" s="118"/>
      <c r="H74" s="119"/>
      <c r="J74" s="38"/>
    </row>
    <row r="75" spans="1:10" s="34" customFormat="1" ht="12.75">
      <c r="A75" s="45"/>
      <c r="B75" s="46"/>
      <c r="C75" s="46"/>
      <c r="D75" s="46"/>
      <c r="E75" s="46"/>
      <c r="F75" s="46"/>
      <c r="G75" s="46"/>
      <c r="H75" s="47"/>
      <c r="J75" s="38"/>
    </row>
    <row r="76" spans="1:10" s="34" customFormat="1" ht="12.75" customHeight="1">
      <c r="A76" s="112" t="s">
        <v>104</v>
      </c>
      <c r="B76" s="113"/>
      <c r="C76" s="113"/>
      <c r="D76" s="113"/>
      <c r="E76" s="113"/>
      <c r="F76" s="113"/>
      <c r="G76" s="113"/>
      <c r="H76" s="114"/>
      <c r="J76" s="38"/>
    </row>
    <row r="77" spans="1:10" s="34" customFormat="1" ht="12.75">
      <c r="A77" s="36"/>
      <c r="B77" s="36"/>
      <c r="C77" s="36"/>
      <c r="D77" s="36"/>
      <c r="E77" s="36"/>
      <c r="F77" s="36"/>
      <c r="G77" s="36"/>
      <c r="H77" s="36"/>
      <c r="J77" s="38"/>
    </row>
    <row r="78" spans="1:10" s="34" customFormat="1" ht="12.75" customHeight="1">
      <c r="A78" s="39" t="s">
        <v>27</v>
      </c>
      <c r="B78" s="40" t="s">
        <v>102</v>
      </c>
      <c r="C78" s="41">
        <v>1744116000</v>
      </c>
      <c r="D78" s="42">
        <f>545461177.53-13274198.57</f>
        <v>532186978.96</v>
      </c>
      <c r="E78" s="42">
        <f>118782000+15334000</f>
        <v>134116000</v>
      </c>
      <c r="F78" s="41">
        <f>D78+E78</f>
        <v>666302978.96</v>
      </c>
      <c r="G78" s="41">
        <f>C78-F78</f>
        <v>1077813021.04</v>
      </c>
      <c r="H78" s="44">
        <f>F78/C78*100</f>
        <v>38.20290502237237</v>
      </c>
      <c r="J78" s="38"/>
    </row>
    <row r="79" spans="1:10" s="34" customFormat="1" ht="12.75" customHeight="1">
      <c r="A79" s="39" t="s">
        <v>28</v>
      </c>
      <c r="B79" s="40" t="s">
        <v>103</v>
      </c>
      <c r="C79" s="41">
        <v>236717000</v>
      </c>
      <c r="D79" s="42">
        <v>0</v>
      </c>
      <c r="E79" s="42">
        <f>21615000-5169000</f>
        <v>16446000</v>
      </c>
      <c r="F79" s="41">
        <f>D79+E79</f>
        <v>16446000</v>
      </c>
      <c r="G79" s="41">
        <f>C79-F79</f>
        <v>220271000</v>
      </c>
      <c r="H79" s="44">
        <f>F79/C79*100</f>
        <v>6.947536509840865</v>
      </c>
      <c r="J79" s="38"/>
    </row>
    <row r="80" spans="1:10" s="34" customFormat="1" ht="12.75" customHeight="1">
      <c r="A80" s="115" t="s">
        <v>58</v>
      </c>
      <c r="B80" s="116"/>
      <c r="C80" s="32">
        <f>SUM(C78:C79)</f>
        <v>1980833000</v>
      </c>
      <c r="D80" s="32">
        <f>SUM(D78:D79)</f>
        <v>532186978.96</v>
      </c>
      <c r="E80" s="32">
        <f>SUM(E78:E79)</f>
        <v>150562000</v>
      </c>
      <c r="F80" s="32">
        <f>SUM(F78:F79)</f>
        <v>682748978.96</v>
      </c>
      <c r="G80" s="32">
        <f>SUM(G78:G79)</f>
        <v>1298084021.04</v>
      </c>
      <c r="H80" s="33">
        <f>F80/C80*100</f>
        <v>34.46777082974688</v>
      </c>
      <c r="J80" s="35"/>
    </row>
    <row r="81" spans="1:10" s="34" customFormat="1" ht="12.75">
      <c r="A81" s="36"/>
      <c r="B81" s="36"/>
      <c r="C81" s="36"/>
      <c r="D81" s="36"/>
      <c r="E81" s="36"/>
      <c r="F81" s="36"/>
      <c r="G81" s="36"/>
      <c r="H81" s="36"/>
      <c r="J81" s="38"/>
    </row>
    <row r="82" spans="1:10" s="34" customFormat="1" ht="12.75" customHeight="1">
      <c r="A82" s="112" t="s">
        <v>82</v>
      </c>
      <c r="B82" s="113"/>
      <c r="C82" s="113"/>
      <c r="D82" s="113"/>
      <c r="E82" s="113"/>
      <c r="F82" s="113"/>
      <c r="G82" s="113"/>
      <c r="H82" s="114"/>
      <c r="J82" s="38"/>
    </row>
    <row r="83" spans="1:10" s="34" customFormat="1" ht="12.75">
      <c r="A83" s="36"/>
      <c r="B83" s="36"/>
      <c r="C83" s="36"/>
      <c r="D83" s="36"/>
      <c r="E83" s="36"/>
      <c r="F83" s="36"/>
      <c r="G83" s="36"/>
      <c r="H83" s="36"/>
      <c r="J83" s="38"/>
    </row>
    <row r="84" spans="1:10" s="34" customFormat="1" ht="12.75" customHeight="1">
      <c r="A84" s="39" t="s">
        <v>27</v>
      </c>
      <c r="B84" s="40" t="s">
        <v>102</v>
      </c>
      <c r="C84" s="41">
        <v>165060000</v>
      </c>
      <c r="D84" s="42">
        <v>44532000</v>
      </c>
      <c r="E84" s="42">
        <v>11133000</v>
      </c>
      <c r="F84" s="41">
        <f>D84+E84</f>
        <v>55665000</v>
      </c>
      <c r="G84" s="41">
        <f>C84-F84</f>
        <v>109395000</v>
      </c>
      <c r="H84" s="44">
        <f>F84/C84*100</f>
        <v>33.724100327153764</v>
      </c>
      <c r="J84" s="38"/>
    </row>
    <row r="85" spans="1:10" s="34" customFormat="1" ht="12.75" customHeight="1">
      <c r="A85" s="39" t="s">
        <v>28</v>
      </c>
      <c r="B85" s="40" t="s">
        <v>103</v>
      </c>
      <c r="C85" s="41">
        <v>13722000</v>
      </c>
      <c r="D85" s="42">
        <v>1184000</v>
      </c>
      <c r="E85" s="42">
        <v>0</v>
      </c>
      <c r="F85" s="41">
        <f>D85+E85</f>
        <v>1184000</v>
      </c>
      <c r="G85" s="41">
        <f>C85-F85</f>
        <v>12538000</v>
      </c>
      <c r="H85" s="44">
        <f>F85/C85*100</f>
        <v>8.628479813438274</v>
      </c>
      <c r="J85" s="38"/>
    </row>
    <row r="86" spans="1:10" s="34" customFormat="1" ht="12.75" customHeight="1">
      <c r="A86" s="115" t="s">
        <v>60</v>
      </c>
      <c r="B86" s="116"/>
      <c r="C86" s="32">
        <f>SUM(C84:C85)</f>
        <v>178782000</v>
      </c>
      <c r="D86" s="32">
        <f>SUM(D84:D85)</f>
        <v>45716000</v>
      </c>
      <c r="E86" s="32">
        <f>SUM(E84:E85)</f>
        <v>11133000</v>
      </c>
      <c r="F86" s="32">
        <f>SUM(F84:F85)</f>
        <v>56849000</v>
      </c>
      <c r="G86" s="32">
        <f>SUM(G84:G85)</f>
        <v>121933000</v>
      </c>
      <c r="H86" s="33">
        <f>F86/C86*100</f>
        <v>31.79794386459487</v>
      </c>
      <c r="J86" s="35"/>
    </row>
    <row r="87" spans="1:10" s="34" customFormat="1" ht="12.75">
      <c r="A87" s="36"/>
      <c r="B87" s="36"/>
      <c r="C87" s="36"/>
      <c r="D87" s="36"/>
      <c r="E87" s="36"/>
      <c r="F87" s="36"/>
      <c r="G87" s="36"/>
      <c r="H87" s="36"/>
      <c r="J87" s="38"/>
    </row>
    <row r="88" spans="1:10" s="34" customFormat="1" ht="12.75" customHeight="1">
      <c r="A88" s="112" t="s">
        <v>146</v>
      </c>
      <c r="B88" s="113"/>
      <c r="C88" s="113"/>
      <c r="D88" s="113"/>
      <c r="E88" s="113"/>
      <c r="F88" s="113"/>
      <c r="G88" s="113"/>
      <c r="H88" s="114"/>
      <c r="J88" s="38"/>
    </row>
    <row r="89" spans="1:10" s="34" customFormat="1" ht="12.75">
      <c r="A89" s="36"/>
      <c r="B89" s="36"/>
      <c r="C89" s="36"/>
      <c r="D89" s="36"/>
      <c r="E89" s="36"/>
      <c r="F89" s="36"/>
      <c r="G89" s="36"/>
      <c r="H89" s="36"/>
      <c r="J89" s="38"/>
    </row>
    <row r="90" spans="1:10" s="34" customFormat="1" ht="12.75" customHeight="1">
      <c r="A90" s="39" t="s">
        <v>27</v>
      </c>
      <c r="B90" s="40" t="s">
        <v>102</v>
      </c>
      <c r="C90" s="41">
        <v>414624000</v>
      </c>
      <c r="D90" s="42">
        <v>156143000</v>
      </c>
      <c r="E90" s="42">
        <v>40122000</v>
      </c>
      <c r="F90" s="41">
        <f>D90+E90</f>
        <v>196265000</v>
      </c>
      <c r="G90" s="41">
        <f>C90-F90</f>
        <v>218359000</v>
      </c>
      <c r="H90" s="44">
        <f>F90/C90*100</f>
        <v>47.33565833140388</v>
      </c>
      <c r="J90" s="38"/>
    </row>
    <row r="91" spans="1:10" s="34" customFormat="1" ht="12.75" customHeight="1">
      <c r="A91" s="39" t="s">
        <v>28</v>
      </c>
      <c r="B91" s="40" t="s">
        <v>103</v>
      </c>
      <c r="C91" s="41">
        <v>13722000</v>
      </c>
      <c r="D91" s="42">
        <v>1103000</v>
      </c>
      <c r="E91" s="42">
        <v>0</v>
      </c>
      <c r="F91" s="41">
        <f>D91+E91</f>
        <v>1103000</v>
      </c>
      <c r="G91" s="41">
        <f>C91-F91</f>
        <v>12619000</v>
      </c>
      <c r="H91" s="44">
        <f>F91/C91*100</f>
        <v>8.038186853228392</v>
      </c>
      <c r="J91" s="38"/>
    </row>
    <row r="92" spans="1:10" s="34" customFormat="1" ht="12.75" customHeight="1">
      <c r="A92" s="115" t="s">
        <v>66</v>
      </c>
      <c r="B92" s="116"/>
      <c r="C92" s="32">
        <f>SUM(C90:C91)</f>
        <v>428346000</v>
      </c>
      <c r="D92" s="32">
        <f>SUM(D90:D91)</f>
        <v>157246000</v>
      </c>
      <c r="E92" s="32">
        <f>SUM(E90:E91)</f>
        <v>40122000</v>
      </c>
      <c r="F92" s="32">
        <f>SUM(F90:F91)</f>
        <v>197368000</v>
      </c>
      <c r="G92" s="32">
        <f>SUM(G90:G91)</f>
        <v>230978000</v>
      </c>
      <c r="H92" s="33">
        <f>F92/C92*100</f>
        <v>46.076769714203</v>
      </c>
      <c r="J92" s="38"/>
    </row>
    <row r="93" spans="1:10" s="34" customFormat="1" ht="12.75">
      <c r="A93" s="36"/>
      <c r="B93" s="36"/>
      <c r="C93" s="36"/>
      <c r="D93" s="36"/>
      <c r="E93" s="36"/>
      <c r="F93" s="36"/>
      <c r="G93" s="36"/>
      <c r="H93" s="36"/>
      <c r="J93" s="38"/>
    </row>
    <row r="94" spans="1:10" s="34" customFormat="1" ht="12.75" customHeight="1">
      <c r="A94" s="112" t="s">
        <v>106</v>
      </c>
      <c r="B94" s="113"/>
      <c r="C94" s="113"/>
      <c r="D94" s="113"/>
      <c r="E94" s="113"/>
      <c r="F94" s="113"/>
      <c r="G94" s="113"/>
      <c r="H94" s="114"/>
      <c r="J94" s="38"/>
    </row>
    <row r="95" spans="1:10" s="34" customFormat="1" ht="12.75">
      <c r="A95" s="36"/>
      <c r="B95" s="36"/>
      <c r="C95" s="36"/>
      <c r="D95" s="36"/>
      <c r="E95" s="36"/>
      <c r="F95" s="36"/>
      <c r="G95" s="36"/>
      <c r="H95" s="36"/>
      <c r="J95" s="38"/>
    </row>
    <row r="96" spans="1:10" s="34" customFormat="1" ht="12.75" customHeight="1">
      <c r="A96" s="39" t="s">
        <v>27</v>
      </c>
      <c r="B96" s="40" t="s">
        <v>102</v>
      </c>
      <c r="C96" s="41">
        <v>12988140000</v>
      </c>
      <c r="D96" s="42">
        <f>53934250+4185242201.02</f>
        <v>4239176451.02</v>
      </c>
      <c r="E96" s="42">
        <f>13900000+1044206000</f>
        <v>1058106000</v>
      </c>
      <c r="F96" s="41">
        <f>D96+E96</f>
        <v>5297282451.02</v>
      </c>
      <c r="G96" s="41">
        <f>C96-F96</f>
        <v>7690857548.98</v>
      </c>
      <c r="H96" s="44">
        <f>F96/C96*100</f>
        <v>40.78553550408296</v>
      </c>
      <c r="J96" s="38"/>
    </row>
    <row r="97" spans="1:10" s="34" customFormat="1" ht="12.75" customHeight="1">
      <c r="A97" s="39" t="s">
        <v>28</v>
      </c>
      <c r="B97" s="40" t="s">
        <v>103</v>
      </c>
      <c r="C97" s="41">
        <v>856095000</v>
      </c>
      <c r="D97" s="42">
        <v>207386924</v>
      </c>
      <c r="E97" s="42">
        <v>0</v>
      </c>
      <c r="F97" s="41">
        <f>D97+E97</f>
        <v>207386924</v>
      </c>
      <c r="G97" s="41">
        <f>C97-F97</f>
        <v>648708076</v>
      </c>
      <c r="H97" s="44">
        <f>F97/C97*100</f>
        <v>24.22475589741793</v>
      </c>
      <c r="J97" s="38"/>
    </row>
    <row r="98" spans="1:10" s="34" customFormat="1" ht="12.75" customHeight="1">
      <c r="A98" s="115" t="s">
        <v>67</v>
      </c>
      <c r="B98" s="116"/>
      <c r="C98" s="32">
        <f>SUM(C96:C97)</f>
        <v>13844235000</v>
      </c>
      <c r="D98" s="32">
        <f>SUM(D96:D97)</f>
        <v>4446563375.02</v>
      </c>
      <c r="E98" s="32">
        <f>SUM(E96:E97)</f>
        <v>1058106000</v>
      </c>
      <c r="F98" s="32">
        <f>SUM(F96:F97)</f>
        <v>5504669375.02</v>
      </c>
      <c r="G98" s="32">
        <f>SUM(G96:G97)</f>
        <v>8339565624.98</v>
      </c>
      <c r="H98" s="33">
        <f>F98/C98*100</f>
        <v>39.761455761333146</v>
      </c>
      <c r="J98" s="38"/>
    </row>
    <row r="99" spans="1:10" s="34" customFormat="1" ht="12.75">
      <c r="A99" s="36"/>
      <c r="B99" s="36"/>
      <c r="C99" s="36"/>
      <c r="D99" s="36"/>
      <c r="E99" s="36"/>
      <c r="F99" s="36"/>
      <c r="G99" s="36"/>
      <c r="H99" s="36"/>
      <c r="J99" s="38"/>
    </row>
    <row r="100" spans="1:10" s="34" customFormat="1" ht="12.75" customHeight="1">
      <c r="A100" s="112" t="s">
        <v>89</v>
      </c>
      <c r="B100" s="113"/>
      <c r="C100" s="113"/>
      <c r="D100" s="113"/>
      <c r="E100" s="113"/>
      <c r="F100" s="113"/>
      <c r="G100" s="113"/>
      <c r="H100" s="114"/>
      <c r="J100" s="38"/>
    </row>
    <row r="101" spans="1:10" s="34" customFormat="1" ht="12.75">
      <c r="A101" s="36"/>
      <c r="B101" s="36"/>
      <c r="C101" s="36"/>
      <c r="D101" s="36"/>
      <c r="E101" s="36"/>
      <c r="F101" s="36"/>
      <c r="G101" s="36"/>
      <c r="H101" s="36"/>
      <c r="J101" s="38"/>
    </row>
    <row r="102" spans="1:10" s="34" customFormat="1" ht="12.75" customHeight="1">
      <c r="A102" s="39" t="s">
        <v>27</v>
      </c>
      <c r="B102" s="40" t="s">
        <v>102</v>
      </c>
      <c r="C102" s="41">
        <v>2413410000</v>
      </c>
      <c r="D102" s="42">
        <f>67712240+192637265+511671000</f>
        <v>772020505</v>
      </c>
      <c r="E102" s="42">
        <f>16989000+48022000+123899500</f>
        <v>188910500</v>
      </c>
      <c r="F102" s="41">
        <f>D102+E102</f>
        <v>960931005</v>
      </c>
      <c r="G102" s="41">
        <f>C102-F102</f>
        <v>1452478995</v>
      </c>
      <c r="H102" s="44">
        <f>F102/C102*100</f>
        <v>39.816318197073855</v>
      </c>
      <c r="J102" s="38"/>
    </row>
    <row r="103" spans="1:10" s="34" customFormat="1" ht="12.75" customHeight="1">
      <c r="A103" s="39" t="s">
        <v>28</v>
      </c>
      <c r="B103" s="40" t="s">
        <v>103</v>
      </c>
      <c r="C103" s="41">
        <v>138433000</v>
      </c>
      <c r="D103" s="42">
        <v>5169000</v>
      </c>
      <c r="E103" s="42">
        <v>5169000</v>
      </c>
      <c r="F103" s="41">
        <f>D103+E103</f>
        <v>10338000</v>
      </c>
      <c r="G103" s="41">
        <f>C103-F103</f>
        <v>128095000</v>
      </c>
      <c r="H103" s="44">
        <f>F103/C103*100</f>
        <v>7.467872544841186</v>
      </c>
      <c r="J103" s="38"/>
    </row>
    <row r="104" spans="1:10" s="34" customFormat="1" ht="12.75" customHeight="1">
      <c r="A104" s="115" t="s">
        <v>62</v>
      </c>
      <c r="B104" s="116"/>
      <c r="C104" s="32">
        <f>SUM(C102:C103)</f>
        <v>2551843000</v>
      </c>
      <c r="D104" s="32">
        <f>SUM(D102:D103)</f>
        <v>777189505</v>
      </c>
      <c r="E104" s="32">
        <f>SUM(E102:E103)</f>
        <v>194079500</v>
      </c>
      <c r="F104" s="32">
        <f>SUM(F102:F103)</f>
        <v>971269005</v>
      </c>
      <c r="G104" s="32">
        <f>SUM(G102:G103)</f>
        <v>1580573995</v>
      </c>
      <c r="H104" s="33">
        <f>F104/C104*100</f>
        <v>38.061471846034415</v>
      </c>
      <c r="J104" s="38"/>
    </row>
    <row r="105" spans="1:10" s="34" customFormat="1" ht="12.75">
      <c r="A105" s="36"/>
      <c r="B105" s="36"/>
      <c r="C105" s="36"/>
      <c r="D105" s="36"/>
      <c r="E105" s="36"/>
      <c r="F105" s="36"/>
      <c r="G105" s="36"/>
      <c r="H105" s="36"/>
      <c r="J105" s="38"/>
    </row>
    <row r="106" spans="1:10" s="34" customFormat="1" ht="12.75" customHeight="1">
      <c r="A106" s="112" t="s">
        <v>107</v>
      </c>
      <c r="B106" s="113"/>
      <c r="C106" s="113"/>
      <c r="D106" s="113"/>
      <c r="E106" s="113"/>
      <c r="F106" s="113"/>
      <c r="G106" s="113"/>
      <c r="H106" s="114"/>
      <c r="J106" s="38"/>
    </row>
    <row r="107" spans="1:10" s="34" customFormat="1" ht="12.75">
      <c r="A107" s="36"/>
      <c r="B107" s="36"/>
      <c r="C107" s="36"/>
      <c r="D107" s="36"/>
      <c r="E107" s="42"/>
      <c r="F107" s="36"/>
      <c r="G107" s="36"/>
      <c r="H107" s="36"/>
      <c r="J107" s="38"/>
    </row>
    <row r="108" spans="1:10" s="34" customFormat="1" ht="12.75" customHeight="1">
      <c r="A108" s="39" t="s">
        <v>27</v>
      </c>
      <c r="B108" s="40" t="s">
        <v>102</v>
      </c>
      <c r="C108" s="41">
        <v>4471140000</v>
      </c>
      <c r="D108" s="42">
        <v>1439476178</v>
      </c>
      <c r="E108" s="42">
        <v>357440000</v>
      </c>
      <c r="F108" s="41">
        <f>D108+E108</f>
        <v>1796916178</v>
      </c>
      <c r="G108" s="41">
        <f>C108-F108</f>
        <v>2674223822</v>
      </c>
      <c r="H108" s="44">
        <f>F108/C108*100</f>
        <v>40.18921747026486</v>
      </c>
      <c r="J108" s="38"/>
    </row>
    <row r="109" spans="1:10" s="34" customFormat="1" ht="12.75" customHeight="1">
      <c r="A109" s="39" t="s">
        <v>28</v>
      </c>
      <c r="B109" s="40" t="s">
        <v>103</v>
      </c>
      <c r="C109" s="41">
        <v>497139000</v>
      </c>
      <c r="D109" s="41">
        <v>30495050</v>
      </c>
      <c r="E109" s="42">
        <v>145861700</v>
      </c>
      <c r="F109" s="41">
        <f>D109+E109</f>
        <v>176356750</v>
      </c>
      <c r="G109" s="41">
        <f>C109-F109</f>
        <v>320782250</v>
      </c>
      <c r="H109" s="44">
        <f>F109/C109*100</f>
        <v>35.47433413994879</v>
      </c>
      <c r="J109" s="38"/>
    </row>
    <row r="110" spans="1:10" s="34" customFormat="1" ht="12.75" customHeight="1">
      <c r="A110" s="115" t="s">
        <v>68</v>
      </c>
      <c r="B110" s="116"/>
      <c r="C110" s="32">
        <f>SUM(C108:C109)</f>
        <v>4968279000</v>
      </c>
      <c r="D110" s="32">
        <f>SUM(D108:D109)</f>
        <v>1469971228</v>
      </c>
      <c r="E110" s="32">
        <f>SUM(E108:E109)</f>
        <v>503301700</v>
      </c>
      <c r="F110" s="32">
        <f>SUM(F108:F109)</f>
        <v>1973272928</v>
      </c>
      <c r="G110" s="32">
        <f>SUM(G108:G109)</f>
        <v>2995006072</v>
      </c>
      <c r="H110" s="33">
        <f>F110/C110*100</f>
        <v>39.71743390417487</v>
      </c>
      <c r="I110" s="52">
        <f>16446000+1184000+10338000+1103000+3632000+8404000+13913000+3797000+4238000+1044000+1800000+1940000</f>
        <v>67839000</v>
      </c>
      <c r="J110" s="35"/>
    </row>
    <row r="111" spans="1:10" s="34" customFormat="1" ht="12.75">
      <c r="A111" s="36"/>
      <c r="B111" s="36"/>
      <c r="C111" s="36"/>
      <c r="D111" s="36"/>
      <c r="E111" s="36"/>
      <c r="F111" s="36"/>
      <c r="G111" s="36"/>
      <c r="H111" s="36"/>
      <c r="J111" s="38"/>
    </row>
    <row r="112" spans="1:10" s="34" customFormat="1" ht="12.75" customHeight="1">
      <c r="A112" s="112" t="s">
        <v>108</v>
      </c>
      <c r="B112" s="113"/>
      <c r="C112" s="113"/>
      <c r="D112" s="113"/>
      <c r="E112" s="113"/>
      <c r="F112" s="113"/>
      <c r="G112" s="113"/>
      <c r="H112" s="114"/>
      <c r="J112" s="38"/>
    </row>
    <row r="113" spans="1:10" s="34" customFormat="1" ht="12.75">
      <c r="A113" s="36"/>
      <c r="B113" s="36"/>
      <c r="C113" s="36"/>
      <c r="D113" s="36"/>
      <c r="E113" s="36"/>
      <c r="F113" s="36"/>
      <c r="G113" s="36"/>
      <c r="H113" s="36"/>
      <c r="J113" s="38"/>
    </row>
    <row r="114" spans="1:10" s="34" customFormat="1" ht="12.75" customHeight="1">
      <c r="A114" s="39" t="s">
        <v>27</v>
      </c>
      <c r="B114" s="40" t="s">
        <v>102</v>
      </c>
      <c r="C114" s="41">
        <v>190560000</v>
      </c>
      <c r="D114" s="42">
        <v>62049400</v>
      </c>
      <c r="E114" s="42">
        <v>15588000</v>
      </c>
      <c r="F114" s="41">
        <f>D114+E114</f>
        <v>77637400</v>
      </c>
      <c r="G114" s="41">
        <f>C114-F114</f>
        <v>112922600</v>
      </c>
      <c r="H114" s="44">
        <f>F114/C114*100</f>
        <v>40.741708648194795</v>
      </c>
      <c r="J114" s="38"/>
    </row>
    <row r="115" spans="1:10" s="34" customFormat="1" ht="12.75" customHeight="1">
      <c r="A115" s="39" t="s">
        <v>28</v>
      </c>
      <c r="B115" s="40" t="s">
        <v>103</v>
      </c>
      <c r="C115" s="41">
        <v>23281000</v>
      </c>
      <c r="D115" s="42">
        <v>1940000</v>
      </c>
      <c r="E115" s="42">
        <v>0</v>
      </c>
      <c r="F115" s="41">
        <f>D115+E115</f>
        <v>1940000</v>
      </c>
      <c r="G115" s="41">
        <f>C115-F115</f>
        <v>21341000</v>
      </c>
      <c r="H115" s="44">
        <f>F115/C115*100</f>
        <v>8.33297538765517</v>
      </c>
      <c r="J115" s="38"/>
    </row>
    <row r="116" spans="1:10" s="34" customFormat="1" ht="12.75" customHeight="1">
      <c r="A116" s="115" t="s">
        <v>69</v>
      </c>
      <c r="B116" s="116"/>
      <c r="C116" s="32">
        <f>SUM(C114:C115)</f>
        <v>213841000</v>
      </c>
      <c r="D116" s="32">
        <f>SUM(D114:D115)</f>
        <v>63989400</v>
      </c>
      <c r="E116" s="32">
        <f>SUM(E114:E115)</f>
        <v>15588000</v>
      </c>
      <c r="F116" s="32">
        <f>SUM(F114:F115)</f>
        <v>79577400</v>
      </c>
      <c r="G116" s="32">
        <f>SUM(G114:G115)</f>
        <v>134263600</v>
      </c>
      <c r="H116" s="33">
        <f>F116/C116*100</f>
        <v>37.213350105919815</v>
      </c>
      <c r="J116" s="38"/>
    </row>
    <row r="117" spans="1:10" s="34" customFormat="1" ht="12.75">
      <c r="A117" s="36"/>
      <c r="B117" s="36"/>
      <c r="C117" s="36"/>
      <c r="D117" s="36"/>
      <c r="E117" s="36"/>
      <c r="F117" s="36"/>
      <c r="G117" s="36"/>
      <c r="H117" s="36"/>
      <c r="J117" s="38"/>
    </row>
    <row r="118" spans="1:10" s="34" customFormat="1" ht="12.75" customHeight="1">
      <c r="A118" s="112" t="s">
        <v>91</v>
      </c>
      <c r="B118" s="113"/>
      <c r="C118" s="113"/>
      <c r="D118" s="113"/>
      <c r="E118" s="113"/>
      <c r="F118" s="113"/>
      <c r="G118" s="113"/>
      <c r="H118" s="114"/>
      <c r="J118" s="38"/>
    </row>
    <row r="119" spans="1:10" s="34" customFormat="1" ht="12.75" customHeight="1">
      <c r="A119" s="39" t="s">
        <v>27</v>
      </c>
      <c r="B119" s="40" t="s">
        <v>102</v>
      </c>
      <c r="C119" s="41">
        <v>139320000</v>
      </c>
      <c r="D119" s="42">
        <v>31024000</v>
      </c>
      <c r="E119" s="42">
        <v>7650000</v>
      </c>
      <c r="F119" s="41">
        <f>D119+E119</f>
        <v>38674000</v>
      </c>
      <c r="G119" s="41">
        <f>C119-F119</f>
        <v>100646000</v>
      </c>
      <c r="H119" s="44">
        <f>F119/C119*100</f>
        <v>27.75911570485214</v>
      </c>
      <c r="J119" s="38"/>
    </row>
    <row r="120" spans="1:10" s="34" customFormat="1" ht="12.75" customHeight="1">
      <c r="A120" s="39" t="s">
        <v>28</v>
      </c>
      <c r="B120" s="40" t="s">
        <v>103</v>
      </c>
      <c r="C120" s="41">
        <v>43589000</v>
      </c>
      <c r="D120" s="42">
        <v>3632000</v>
      </c>
      <c r="E120" s="42">
        <v>0</v>
      </c>
      <c r="F120" s="41">
        <f>D120+E120</f>
        <v>3632000</v>
      </c>
      <c r="G120" s="41">
        <f>C120-F120</f>
        <v>39957000</v>
      </c>
      <c r="H120" s="44">
        <f>F120/C120*100</f>
        <v>8.332377434673885</v>
      </c>
      <c r="J120" s="38"/>
    </row>
    <row r="121" spans="1:10" s="34" customFormat="1" ht="12.75" customHeight="1">
      <c r="A121" s="115" t="s">
        <v>63</v>
      </c>
      <c r="B121" s="116"/>
      <c r="C121" s="32">
        <f>SUM(C119:C120)</f>
        <v>182909000</v>
      </c>
      <c r="D121" s="32">
        <f>SUM(D119:D120)</f>
        <v>34656000</v>
      </c>
      <c r="E121" s="32">
        <f>SUM(E119:E120)</f>
        <v>7650000</v>
      </c>
      <c r="F121" s="32">
        <f>SUM(F119:F120)</f>
        <v>42306000</v>
      </c>
      <c r="G121" s="32">
        <f>SUM(G119:G120)</f>
        <v>140603000</v>
      </c>
      <c r="H121" s="33">
        <f>F121/C121*100</f>
        <v>23.129534358615487</v>
      </c>
      <c r="J121" s="35"/>
    </row>
    <row r="122" spans="1:10" s="34" customFormat="1" ht="12.75">
      <c r="A122" s="36"/>
      <c r="B122" s="36"/>
      <c r="C122" s="36"/>
      <c r="D122" s="36"/>
      <c r="E122" s="36"/>
      <c r="F122" s="36"/>
      <c r="G122" s="36"/>
      <c r="H122" s="36"/>
      <c r="J122" s="38"/>
    </row>
    <row r="123" spans="1:10" s="34" customFormat="1" ht="12.75" customHeight="1">
      <c r="A123" s="115" t="s">
        <v>109</v>
      </c>
      <c r="B123" s="116"/>
      <c r="C123" s="32">
        <f>C80+C86+C92+C98+C104+C110+C116+C121</f>
        <v>24349068000</v>
      </c>
      <c r="D123" s="32">
        <f>D80+D86+D92+D98+D104+D110+D116+D121</f>
        <v>7527518486.9800005</v>
      </c>
      <c r="E123" s="32">
        <f>E80+E86+E92+E98+E104+E110+E116+E121</f>
        <v>1980542200</v>
      </c>
      <c r="F123" s="32">
        <f>F80+F86+F92+F98+F104+F110+F116+F121</f>
        <v>9508060686.98</v>
      </c>
      <c r="G123" s="32">
        <f>G80+G86+G92+G98+G104+G110+G116+G121</f>
        <v>14841007313.02</v>
      </c>
      <c r="H123" s="33">
        <f>F123/C123*100</f>
        <v>39.04897175932976</v>
      </c>
      <c r="I123" s="48"/>
      <c r="J123" s="38"/>
    </row>
    <row r="124" spans="1:10" s="34" customFormat="1" ht="12.75">
      <c r="A124" s="36"/>
      <c r="B124" s="36"/>
      <c r="C124" s="37"/>
      <c r="D124" s="37"/>
      <c r="E124" s="37"/>
      <c r="F124" s="37"/>
      <c r="G124" s="36"/>
      <c r="H124" s="36"/>
      <c r="I124" s="48"/>
      <c r="J124" s="38"/>
    </row>
    <row r="125" spans="1:10" s="34" customFormat="1" ht="12.75">
      <c r="A125" s="117" t="s">
        <v>110</v>
      </c>
      <c r="B125" s="118"/>
      <c r="C125" s="118"/>
      <c r="D125" s="118"/>
      <c r="E125" s="118"/>
      <c r="F125" s="118"/>
      <c r="G125" s="118"/>
      <c r="H125" s="119"/>
      <c r="I125" s="48"/>
      <c r="J125" s="38"/>
    </row>
    <row r="126" spans="1:10" s="34" customFormat="1" ht="12.75">
      <c r="A126" s="36"/>
      <c r="B126" s="36"/>
      <c r="C126" s="49"/>
      <c r="D126" s="36"/>
      <c r="E126" s="50"/>
      <c r="F126" s="37"/>
      <c r="G126" s="37"/>
      <c r="H126" s="36"/>
      <c r="J126" s="38"/>
    </row>
    <row r="127" spans="1:10" s="34" customFormat="1" ht="12.75" customHeight="1">
      <c r="A127" s="112" t="s">
        <v>111</v>
      </c>
      <c r="B127" s="113"/>
      <c r="C127" s="113"/>
      <c r="D127" s="113"/>
      <c r="E127" s="113"/>
      <c r="F127" s="113"/>
      <c r="G127" s="113"/>
      <c r="H127" s="114"/>
      <c r="J127" s="38"/>
    </row>
    <row r="128" spans="1:10" s="34" customFormat="1" ht="12.75">
      <c r="A128" s="36"/>
      <c r="B128" s="36"/>
      <c r="C128" s="36"/>
      <c r="D128" s="36"/>
      <c r="E128" s="36"/>
      <c r="F128" s="36"/>
      <c r="G128" s="36"/>
      <c r="H128" s="36"/>
      <c r="J128" s="38"/>
    </row>
    <row r="129" spans="1:10" s="34" customFormat="1" ht="12.75" customHeight="1">
      <c r="A129" s="39" t="s">
        <v>29</v>
      </c>
      <c r="B129" s="40" t="s">
        <v>30</v>
      </c>
      <c r="C129" s="41">
        <v>1194980000</v>
      </c>
      <c r="D129" s="42">
        <v>0</v>
      </c>
      <c r="E129" s="42">
        <v>0</v>
      </c>
      <c r="F129" s="41">
        <f>D129+E129</f>
        <v>0</v>
      </c>
      <c r="G129" s="41">
        <f>C129-F129</f>
        <v>1194980000</v>
      </c>
      <c r="H129" s="44">
        <f>F129/C129*100</f>
        <v>0</v>
      </c>
      <c r="J129" s="38"/>
    </row>
    <row r="130" spans="1:10" s="34" customFormat="1" ht="12.75" customHeight="1">
      <c r="A130" s="39" t="s">
        <v>31</v>
      </c>
      <c r="B130" s="40" t="s">
        <v>112</v>
      </c>
      <c r="C130" s="41">
        <v>55036000</v>
      </c>
      <c r="D130" s="42">
        <v>0</v>
      </c>
      <c r="E130" s="42">
        <v>0</v>
      </c>
      <c r="F130" s="41">
        <f>D130+E130</f>
        <v>0</v>
      </c>
      <c r="G130" s="41">
        <f>C130-F130</f>
        <v>55036000</v>
      </c>
      <c r="H130" s="44">
        <f>F130/C130*100</f>
        <v>0</v>
      </c>
      <c r="J130" s="38"/>
    </row>
    <row r="131" spans="1:10" s="34" customFormat="1" ht="12.75" customHeight="1">
      <c r="A131" s="115" t="s">
        <v>70</v>
      </c>
      <c r="B131" s="116"/>
      <c r="C131" s="32">
        <f>SUM(C129:C130)</f>
        <v>1250016000</v>
      </c>
      <c r="D131" s="32">
        <f>SUM(D129:D130)</f>
        <v>0</v>
      </c>
      <c r="E131" s="32">
        <f>SUM(E129:E130)</f>
        <v>0</v>
      </c>
      <c r="F131" s="32">
        <f>SUM(F129:F130)</f>
        <v>0</v>
      </c>
      <c r="G131" s="32">
        <f>SUM(G129:G130)</f>
        <v>1250016000</v>
      </c>
      <c r="H131" s="33">
        <f>F131/C131*100</f>
        <v>0</v>
      </c>
      <c r="J131" s="38"/>
    </row>
    <row r="132" spans="1:10" s="34" customFormat="1" ht="12.75">
      <c r="A132" s="36"/>
      <c r="B132" s="36"/>
      <c r="C132" s="36"/>
      <c r="D132" s="36"/>
      <c r="E132" s="36"/>
      <c r="F132" s="36"/>
      <c r="G132" s="36"/>
      <c r="H132" s="36"/>
      <c r="J132" s="38"/>
    </row>
    <row r="133" spans="1:10" s="34" customFormat="1" ht="12.75" customHeight="1">
      <c r="A133" s="112" t="s">
        <v>32</v>
      </c>
      <c r="B133" s="113"/>
      <c r="C133" s="113"/>
      <c r="D133" s="113"/>
      <c r="E133" s="113"/>
      <c r="F133" s="113"/>
      <c r="G133" s="113"/>
      <c r="H133" s="114"/>
      <c r="J133" s="38"/>
    </row>
    <row r="134" spans="1:10" s="34" customFormat="1" ht="12.75">
      <c r="A134" s="36"/>
      <c r="B134" s="36"/>
      <c r="C134" s="36"/>
      <c r="D134" s="36"/>
      <c r="E134" s="36"/>
      <c r="F134" s="36"/>
      <c r="G134" s="36"/>
      <c r="H134" s="36"/>
      <c r="J134" s="38"/>
    </row>
    <row r="135" spans="1:10" s="34" customFormat="1" ht="12.75" customHeight="1">
      <c r="A135" s="39" t="s">
        <v>33</v>
      </c>
      <c r="B135" s="40" t="s">
        <v>34</v>
      </c>
      <c r="C135" s="42">
        <v>1077250500</v>
      </c>
      <c r="D135" s="42">
        <v>713479500</v>
      </c>
      <c r="E135" s="42">
        <v>363771000</v>
      </c>
      <c r="F135" s="41">
        <f>D135+E135</f>
        <v>1077250500</v>
      </c>
      <c r="G135" s="41">
        <f>C135-F135</f>
        <v>0</v>
      </c>
      <c r="H135" s="44">
        <f>F135/C135*100</f>
        <v>100</v>
      </c>
      <c r="J135" s="38"/>
    </row>
    <row r="136" spans="1:10" s="34" customFormat="1" ht="12.75" customHeight="1">
      <c r="A136" s="115" t="s">
        <v>71</v>
      </c>
      <c r="B136" s="116"/>
      <c r="C136" s="32">
        <f>SUM(C135)</f>
        <v>1077250500</v>
      </c>
      <c r="D136" s="32">
        <f>SUM(D135)</f>
        <v>713479500</v>
      </c>
      <c r="E136" s="32">
        <f>SUM(E135)</f>
        <v>363771000</v>
      </c>
      <c r="F136" s="32">
        <f>SUM(F135)</f>
        <v>1077250500</v>
      </c>
      <c r="G136" s="32">
        <f>SUM(G135)</f>
        <v>0</v>
      </c>
      <c r="H136" s="33">
        <f>F136/C136*100</f>
        <v>100</v>
      </c>
      <c r="J136" s="38"/>
    </row>
    <row r="137" spans="1:10" s="34" customFormat="1" ht="12.75">
      <c r="A137" s="36"/>
      <c r="B137" s="36"/>
      <c r="C137" s="36"/>
      <c r="D137" s="36"/>
      <c r="E137" s="36"/>
      <c r="F137" s="36"/>
      <c r="G137" s="36"/>
      <c r="H137" s="36"/>
      <c r="J137" s="38"/>
    </row>
    <row r="138" spans="1:10" s="34" customFormat="1" ht="12.75" customHeight="1">
      <c r="A138" s="112" t="s">
        <v>116</v>
      </c>
      <c r="B138" s="113"/>
      <c r="C138" s="113"/>
      <c r="D138" s="113"/>
      <c r="E138" s="113"/>
      <c r="F138" s="113"/>
      <c r="G138" s="113"/>
      <c r="H138" s="114"/>
      <c r="J138" s="38"/>
    </row>
    <row r="139" spans="1:10" s="34" customFormat="1" ht="12.75">
      <c r="A139" s="36"/>
      <c r="B139" s="36"/>
      <c r="C139" s="36"/>
      <c r="D139" s="36"/>
      <c r="E139" s="36"/>
      <c r="F139" s="36"/>
      <c r="G139" s="36"/>
      <c r="H139" s="36"/>
      <c r="J139" s="38"/>
    </row>
    <row r="140" spans="1:10" s="34" customFormat="1" ht="12.75" customHeight="1">
      <c r="A140" s="39" t="s">
        <v>31</v>
      </c>
      <c r="B140" s="40" t="s">
        <v>113</v>
      </c>
      <c r="C140" s="41">
        <v>100000000</v>
      </c>
      <c r="D140" s="42">
        <v>0</v>
      </c>
      <c r="E140" s="42">
        <v>0</v>
      </c>
      <c r="F140" s="41">
        <f>D140+E140</f>
        <v>0</v>
      </c>
      <c r="G140" s="41">
        <f>C140-F140</f>
        <v>100000000</v>
      </c>
      <c r="H140" s="44">
        <f>F140/C140*100</f>
        <v>0</v>
      </c>
      <c r="J140" s="38"/>
    </row>
    <row r="141" spans="1:10" s="34" customFormat="1" ht="12.75" customHeight="1">
      <c r="A141" s="115" t="s">
        <v>72</v>
      </c>
      <c r="B141" s="116"/>
      <c r="C141" s="32">
        <f>SUM(C140)</f>
        <v>100000000</v>
      </c>
      <c r="D141" s="32">
        <f>SUM(D140)</f>
        <v>0</v>
      </c>
      <c r="E141" s="32">
        <f>SUM(E140)</f>
        <v>0</v>
      </c>
      <c r="F141" s="32">
        <f>SUM(F140)</f>
        <v>0</v>
      </c>
      <c r="G141" s="32">
        <f>SUM(G140)</f>
        <v>100000000</v>
      </c>
      <c r="H141" s="33">
        <f>F141/C141*100</f>
        <v>0</v>
      </c>
      <c r="J141" s="38"/>
    </row>
    <row r="142" spans="1:10" s="34" customFormat="1" ht="12.75">
      <c r="A142" s="36"/>
      <c r="B142" s="36"/>
      <c r="C142" s="36"/>
      <c r="D142" s="36"/>
      <c r="E142" s="36"/>
      <c r="F142" s="36"/>
      <c r="G142" s="36"/>
      <c r="H142" s="36"/>
      <c r="J142" s="38"/>
    </row>
    <row r="143" spans="1:10" s="34" customFormat="1" ht="12.75" customHeight="1">
      <c r="A143" s="112" t="s">
        <v>89</v>
      </c>
      <c r="B143" s="113"/>
      <c r="C143" s="113"/>
      <c r="D143" s="113"/>
      <c r="E143" s="113"/>
      <c r="F143" s="113"/>
      <c r="G143" s="113"/>
      <c r="H143" s="114"/>
      <c r="J143" s="38"/>
    </row>
    <row r="144" spans="1:10" s="34" customFormat="1" ht="12.75">
      <c r="A144" s="36"/>
      <c r="B144" s="36"/>
      <c r="C144" s="36"/>
      <c r="D144" s="36"/>
      <c r="E144" s="36"/>
      <c r="F144" s="36"/>
      <c r="G144" s="36"/>
      <c r="H144" s="36"/>
      <c r="J144" s="38"/>
    </row>
    <row r="145" spans="1:10" s="34" customFormat="1" ht="12.75" customHeight="1">
      <c r="A145" s="39" t="s">
        <v>35</v>
      </c>
      <c r="B145" s="40" t="s">
        <v>114</v>
      </c>
      <c r="C145" s="41">
        <v>837424000</v>
      </c>
      <c r="D145" s="42">
        <v>209356000</v>
      </c>
      <c r="E145" s="42">
        <v>209356000</v>
      </c>
      <c r="F145" s="41">
        <f>D145+E145</f>
        <v>418712000</v>
      </c>
      <c r="G145" s="41">
        <f>C145-F145</f>
        <v>418712000</v>
      </c>
      <c r="H145" s="44">
        <f>F145/C145*100</f>
        <v>50</v>
      </c>
      <c r="J145" s="38"/>
    </row>
    <row r="146" spans="1:10" s="34" customFormat="1" ht="12.75" customHeight="1">
      <c r="A146" s="39">
        <v>130124</v>
      </c>
      <c r="B146" s="54" t="s">
        <v>145</v>
      </c>
      <c r="C146" s="41">
        <v>48227183</v>
      </c>
      <c r="D146" s="55">
        <v>0</v>
      </c>
      <c r="E146" s="55">
        <v>48227183</v>
      </c>
      <c r="F146" s="41">
        <f>D146+E146</f>
        <v>48227183</v>
      </c>
      <c r="G146" s="41">
        <f>C146-F146</f>
        <v>0</v>
      </c>
      <c r="H146" s="44">
        <f>F146/C146*100</f>
        <v>100</v>
      </c>
      <c r="J146" s="38"/>
    </row>
    <row r="147" spans="1:10" s="34" customFormat="1" ht="12.75" customHeight="1">
      <c r="A147" s="115" t="s">
        <v>62</v>
      </c>
      <c r="B147" s="116"/>
      <c r="C147" s="32">
        <f>SUM(C145:C146)</f>
        <v>885651183</v>
      </c>
      <c r="D147" s="32">
        <f>SUM(D145:D146)</f>
        <v>209356000</v>
      </c>
      <c r="E147" s="32">
        <f>SUM(E145:E146)</f>
        <v>257583183</v>
      </c>
      <c r="F147" s="32">
        <f>SUM(F145:F146)</f>
        <v>466939183</v>
      </c>
      <c r="G147" s="32">
        <f>SUM(G145:G146)</f>
        <v>418712000</v>
      </c>
      <c r="H147" s="33">
        <f>F147/C147*100</f>
        <v>52.72269624462298</v>
      </c>
      <c r="J147" s="38"/>
    </row>
    <row r="148" spans="1:10" s="34" customFormat="1" ht="12.75">
      <c r="A148" s="36"/>
      <c r="B148" s="36"/>
      <c r="C148" s="36"/>
      <c r="D148" s="36"/>
      <c r="E148" s="36"/>
      <c r="F148" s="36"/>
      <c r="G148" s="36"/>
      <c r="H148" s="36"/>
      <c r="J148" s="38"/>
    </row>
    <row r="149" spans="1:10" s="34" customFormat="1" ht="12.75" customHeight="1">
      <c r="A149" s="112" t="s">
        <v>115</v>
      </c>
      <c r="B149" s="113"/>
      <c r="C149" s="113"/>
      <c r="D149" s="113"/>
      <c r="E149" s="113"/>
      <c r="F149" s="113"/>
      <c r="G149" s="113"/>
      <c r="H149" s="114"/>
      <c r="J149" s="38"/>
    </row>
    <row r="150" spans="1:10" s="34" customFormat="1" ht="12.75">
      <c r="A150" s="36"/>
      <c r="B150" s="36"/>
      <c r="C150" s="36"/>
      <c r="D150" s="36"/>
      <c r="E150" s="36"/>
      <c r="F150" s="36"/>
      <c r="G150" s="36"/>
      <c r="H150" s="36"/>
      <c r="J150" s="38"/>
    </row>
    <row r="151" spans="1:10" s="34" customFormat="1" ht="12.75" customHeight="1">
      <c r="A151" s="39" t="s">
        <v>36</v>
      </c>
      <c r="B151" s="51" t="s">
        <v>117</v>
      </c>
      <c r="C151" s="41">
        <v>261704000</v>
      </c>
      <c r="D151" s="42">
        <v>0</v>
      </c>
      <c r="E151" s="42">
        <v>0</v>
      </c>
      <c r="F151" s="41">
        <f>D151+E151</f>
        <v>0</v>
      </c>
      <c r="G151" s="41">
        <f>C151-F151</f>
        <v>261704000</v>
      </c>
      <c r="H151" s="44">
        <f>F151/C151*100</f>
        <v>0</v>
      </c>
      <c r="J151" s="38"/>
    </row>
    <row r="152" spans="1:10" s="34" customFormat="1" ht="12.75" customHeight="1">
      <c r="A152" s="115" t="s">
        <v>73</v>
      </c>
      <c r="B152" s="116"/>
      <c r="C152" s="32">
        <f>SUM(C151)</f>
        <v>261704000</v>
      </c>
      <c r="D152" s="32">
        <f>SUM(D151)</f>
        <v>0</v>
      </c>
      <c r="E152" s="32">
        <f>SUM(E151)</f>
        <v>0</v>
      </c>
      <c r="F152" s="32">
        <f>SUM(F151)</f>
        <v>0</v>
      </c>
      <c r="G152" s="32">
        <f>SUM(G151)</f>
        <v>261704000</v>
      </c>
      <c r="H152" s="33">
        <f>F152/C152*100</f>
        <v>0</v>
      </c>
      <c r="J152" s="38"/>
    </row>
    <row r="153" spans="1:10" s="34" customFormat="1" ht="12.75">
      <c r="A153" s="36"/>
      <c r="B153" s="36"/>
      <c r="C153" s="36"/>
      <c r="D153" s="36"/>
      <c r="E153" s="36"/>
      <c r="F153" s="36"/>
      <c r="G153" s="36"/>
      <c r="H153" s="36"/>
      <c r="J153" s="38"/>
    </row>
    <row r="154" spans="1:10" s="34" customFormat="1" ht="12.75" customHeight="1">
      <c r="A154" s="112" t="s">
        <v>108</v>
      </c>
      <c r="B154" s="113"/>
      <c r="C154" s="113"/>
      <c r="D154" s="113"/>
      <c r="E154" s="113"/>
      <c r="F154" s="113"/>
      <c r="G154" s="113"/>
      <c r="H154" s="114"/>
      <c r="J154" s="38"/>
    </row>
    <row r="155" spans="1:10" s="34" customFormat="1" ht="12.75">
      <c r="A155" s="36"/>
      <c r="B155" s="36"/>
      <c r="C155" s="36"/>
      <c r="D155" s="36"/>
      <c r="E155" s="36"/>
      <c r="F155" s="36"/>
      <c r="G155" s="36"/>
      <c r="H155" s="36"/>
      <c r="J155" s="38"/>
    </row>
    <row r="156" spans="1:10" s="34" customFormat="1" ht="12.75" customHeight="1">
      <c r="A156" s="39" t="s">
        <v>37</v>
      </c>
      <c r="B156" s="40" t="s">
        <v>118</v>
      </c>
      <c r="C156" s="41">
        <v>338070000</v>
      </c>
      <c r="D156" s="42">
        <v>528559507.2</v>
      </c>
      <c r="E156" s="42">
        <v>0</v>
      </c>
      <c r="F156" s="41">
        <f>D156+E156</f>
        <v>528559507.2</v>
      </c>
      <c r="G156" s="41">
        <f>C156-F156</f>
        <v>-190489507.2</v>
      </c>
      <c r="H156" s="44">
        <f>F156/C156*100</f>
        <v>156.34617304108616</v>
      </c>
      <c r="J156" s="38"/>
    </row>
    <row r="157" spans="1:10" s="34" customFormat="1" ht="12.75" customHeight="1">
      <c r="A157" s="115" t="s">
        <v>69</v>
      </c>
      <c r="B157" s="116"/>
      <c r="C157" s="32">
        <f>SUM(C156)</f>
        <v>338070000</v>
      </c>
      <c r="D157" s="32">
        <f>SUM(D156)</f>
        <v>528559507.2</v>
      </c>
      <c r="E157" s="32">
        <f>SUM(E156)</f>
        <v>0</v>
      </c>
      <c r="F157" s="32">
        <f>SUM(F156)</f>
        <v>528559507.2</v>
      </c>
      <c r="G157" s="32">
        <f>SUM(G156)</f>
        <v>-190489507.2</v>
      </c>
      <c r="H157" s="33">
        <f>F157/C157*100</f>
        <v>156.34617304108616</v>
      </c>
      <c r="J157" s="38"/>
    </row>
    <row r="158" spans="1:10" s="34" customFormat="1" ht="12.75">
      <c r="A158" s="36"/>
      <c r="B158" s="36"/>
      <c r="C158" s="36"/>
      <c r="D158" s="36"/>
      <c r="E158" s="36"/>
      <c r="F158" s="36"/>
      <c r="G158" s="36"/>
      <c r="H158" s="36"/>
      <c r="J158" s="38"/>
    </row>
    <row r="159" spans="1:10" s="34" customFormat="1" ht="12.75" customHeight="1">
      <c r="A159" s="112" t="s">
        <v>119</v>
      </c>
      <c r="B159" s="113"/>
      <c r="C159" s="113"/>
      <c r="D159" s="113"/>
      <c r="E159" s="113"/>
      <c r="F159" s="113"/>
      <c r="G159" s="113"/>
      <c r="H159" s="114"/>
      <c r="J159" s="38"/>
    </row>
    <row r="160" spans="1:10" s="34" customFormat="1" ht="12.75">
      <c r="A160" s="36"/>
      <c r="B160" s="36"/>
      <c r="C160" s="36"/>
      <c r="D160" s="36"/>
      <c r="E160" s="36"/>
      <c r="F160" s="36"/>
      <c r="G160" s="36"/>
      <c r="H160" s="36"/>
      <c r="J160" s="38"/>
    </row>
    <row r="161" spans="1:10" s="34" customFormat="1" ht="12.75" customHeight="1">
      <c r="A161" s="39" t="s">
        <v>38</v>
      </c>
      <c r="B161" s="40" t="s">
        <v>120</v>
      </c>
      <c r="C161" s="41">
        <v>2161370000</v>
      </c>
      <c r="D161" s="42">
        <v>420182853.77</v>
      </c>
      <c r="E161" s="42">
        <v>200347951.74</v>
      </c>
      <c r="F161" s="41">
        <f>D161+E161</f>
        <v>620530805.51</v>
      </c>
      <c r="G161" s="41">
        <f>C161-F161</f>
        <v>1540839194.49</v>
      </c>
      <c r="H161" s="44">
        <f aca="true" t="shared" si="7" ref="H161:H166">F161/C161*100</f>
        <v>28.7100684061498</v>
      </c>
      <c r="J161" s="38"/>
    </row>
    <row r="162" spans="1:8" ht="12.75" customHeight="1">
      <c r="A162" s="98" t="s">
        <v>74</v>
      </c>
      <c r="B162" s="99"/>
      <c r="C162" s="13">
        <f>SUM(C161)</f>
        <v>2161370000</v>
      </c>
      <c r="D162" s="13">
        <f>SUM(D161)</f>
        <v>420182853.77</v>
      </c>
      <c r="E162" s="13">
        <f>SUM(E161)</f>
        <v>200347951.74</v>
      </c>
      <c r="F162" s="13">
        <f>SUM(F161)</f>
        <v>620530805.51</v>
      </c>
      <c r="G162" s="13">
        <f>SUM(G161)</f>
        <v>1540839194.49</v>
      </c>
      <c r="H162" s="5">
        <f t="shared" si="7"/>
        <v>28.7100684061498</v>
      </c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 customHeight="1">
      <c r="A164" s="98" t="s">
        <v>123</v>
      </c>
      <c r="B164" s="99"/>
      <c r="C164" s="13">
        <f>C131+C136+C141+C147+C152+C157+C162</f>
        <v>6074061683</v>
      </c>
      <c r="D164" s="13">
        <f>D131+D136+D141+D147+D152+D157+D162</f>
        <v>1871577860.97</v>
      </c>
      <c r="E164" s="13">
        <f>E131+E136+E141+E147+E152+E157+E162</f>
        <v>821702134.74</v>
      </c>
      <c r="F164" s="13">
        <f>F131+F136+F141+F147+F152+F157+F162</f>
        <v>2693279995.71</v>
      </c>
      <c r="G164" s="13">
        <f>G131+G136+G141+G147+G152+G157+G162</f>
        <v>3380781687.29</v>
      </c>
      <c r="H164" s="5">
        <f t="shared" si="7"/>
        <v>44.34067574993377</v>
      </c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98" t="s">
        <v>124</v>
      </c>
      <c r="B166" s="99"/>
      <c r="C166" s="13">
        <f>C72+C123+C164</f>
        <v>32562650683</v>
      </c>
      <c r="D166" s="13">
        <f>D72+D123+D164</f>
        <v>10287341766.36</v>
      </c>
      <c r="E166" s="13">
        <f>E72+E123+E164</f>
        <v>2824267211.01</v>
      </c>
      <c r="F166" s="13">
        <f>F72+F123+F164</f>
        <v>13111608977.369999</v>
      </c>
      <c r="G166" s="13">
        <f>G72+G123+G164</f>
        <v>19451041705.63</v>
      </c>
      <c r="H166" s="5">
        <f t="shared" si="7"/>
        <v>40.26579133563959</v>
      </c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3.5" customHeight="1">
      <c r="A168" s="100" t="s">
        <v>121</v>
      </c>
      <c r="B168" s="101"/>
      <c r="C168" s="17">
        <f>C166</f>
        <v>32562650683</v>
      </c>
      <c r="D168" s="17">
        <f>D166</f>
        <v>10287341766.36</v>
      </c>
      <c r="E168" s="17">
        <f>E166</f>
        <v>2824267211.01</v>
      </c>
      <c r="F168" s="17">
        <f>F166</f>
        <v>13111608977.369999</v>
      </c>
      <c r="G168" s="17">
        <f>G166</f>
        <v>19451041705.63</v>
      </c>
      <c r="H168" s="5">
        <f>F168/C168*100</f>
        <v>40.26579133563959</v>
      </c>
    </row>
    <row r="169" spans="1:10" s="57" customFormat="1" ht="15" customHeight="1">
      <c r="A169" s="9"/>
      <c r="B169" s="9"/>
      <c r="C169" s="56"/>
      <c r="D169" s="53"/>
      <c r="F169" s="53"/>
      <c r="J169" s="53"/>
    </row>
  </sheetData>
  <sheetProtection/>
  <mergeCells count="59">
    <mergeCell ref="A2:H3"/>
    <mergeCell ref="A5:H5"/>
    <mergeCell ref="A8:H8"/>
    <mergeCell ref="A9:H9"/>
    <mergeCell ref="G10:H10"/>
    <mergeCell ref="A13:H13"/>
    <mergeCell ref="A15:H15"/>
    <mergeCell ref="A26:B26"/>
    <mergeCell ref="A28:H28"/>
    <mergeCell ref="A35:B35"/>
    <mergeCell ref="A37:H37"/>
    <mergeCell ref="A42:B42"/>
    <mergeCell ref="A44:H44"/>
    <mergeCell ref="A48:B48"/>
    <mergeCell ref="A50:H50"/>
    <mergeCell ref="A53:B53"/>
    <mergeCell ref="A55:H55"/>
    <mergeCell ref="A58:B58"/>
    <mergeCell ref="A60:H60"/>
    <mergeCell ref="A63:B63"/>
    <mergeCell ref="A65:H65"/>
    <mergeCell ref="A70:B70"/>
    <mergeCell ref="A72:B72"/>
    <mergeCell ref="A74:H74"/>
    <mergeCell ref="A76:H76"/>
    <mergeCell ref="A80:B80"/>
    <mergeCell ref="A82:H82"/>
    <mergeCell ref="A86:B86"/>
    <mergeCell ref="A88:H88"/>
    <mergeCell ref="A92:B92"/>
    <mergeCell ref="A94:H94"/>
    <mergeCell ref="A98:B98"/>
    <mergeCell ref="A100:H100"/>
    <mergeCell ref="A104:B104"/>
    <mergeCell ref="A106:H106"/>
    <mergeCell ref="A110:B110"/>
    <mergeCell ref="A112:H112"/>
    <mergeCell ref="A116:B116"/>
    <mergeCell ref="A118:H118"/>
    <mergeCell ref="A121:B121"/>
    <mergeCell ref="A123:B123"/>
    <mergeCell ref="A125:H125"/>
    <mergeCell ref="A157:B157"/>
    <mergeCell ref="A127:H127"/>
    <mergeCell ref="A131:B131"/>
    <mergeCell ref="A133:H133"/>
    <mergeCell ref="A136:B136"/>
    <mergeCell ref="A138:H138"/>
    <mergeCell ref="A141:B141"/>
    <mergeCell ref="A159:H159"/>
    <mergeCell ref="A162:B162"/>
    <mergeCell ref="A164:B164"/>
    <mergeCell ref="A166:B166"/>
    <mergeCell ref="A168:B168"/>
    <mergeCell ref="A143:H143"/>
    <mergeCell ref="A147:B147"/>
    <mergeCell ref="A149:H149"/>
    <mergeCell ref="A152:B152"/>
    <mergeCell ref="A154:H154"/>
  </mergeCells>
  <printOptions/>
  <pageMargins left="0.7" right="0.7" top="0.75" bottom="0.75" header="0.3" footer="0.3"/>
  <pageSetup firstPageNumber="5" useFirstPageNumber="1" horizontalDpi="600" verticalDpi="600" orientation="landscape" scale="88" r:id="rId2"/>
  <headerFooter>
    <oddFooter>&amp;C&amp;"Arial,Bold"&amp;14&amp;P</oddFooter>
  </headerFooter>
  <rowBreaks count="3" manualBreakCount="3">
    <brk id="42" max="7" man="1"/>
    <brk id="86" max="7" man="1"/>
    <brk id="124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4"/>
  <sheetViews>
    <sheetView zoomScalePageLayoutView="0" workbookViewId="0" topLeftCell="A155">
      <selection activeCell="F172" sqref="F172"/>
    </sheetView>
  </sheetViews>
  <sheetFormatPr defaultColWidth="6.8515625" defaultRowHeight="12.75"/>
  <cols>
    <col min="1" max="1" width="7.8515625" style="0" customWidth="1"/>
    <col min="2" max="2" width="40.28125" style="0" customWidth="1"/>
    <col min="3" max="3" width="17.28125" style="0" customWidth="1"/>
    <col min="4" max="4" width="15.8515625" style="0" customWidth="1"/>
    <col min="5" max="5" width="15.28125" style="0" customWidth="1"/>
    <col min="6" max="6" width="17.00390625" style="0" bestFit="1" customWidth="1"/>
    <col min="7" max="7" width="17.7109375" style="0" bestFit="1" customWidth="1"/>
    <col min="8" max="8" width="8.00390625" style="0" customWidth="1"/>
  </cols>
  <sheetData>
    <row r="2" spans="1:8" ht="15" customHeight="1">
      <c r="A2" s="110" t="s">
        <v>147</v>
      </c>
      <c r="B2" s="110"/>
      <c r="C2" s="110"/>
      <c r="D2" s="110"/>
      <c r="E2" s="110"/>
      <c r="F2" s="110"/>
      <c r="G2" s="110"/>
      <c r="H2" s="110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5" spans="1:8" ht="18">
      <c r="A5" s="111" t="s">
        <v>148</v>
      </c>
      <c r="B5" s="111"/>
      <c r="C5" s="111"/>
      <c r="D5" s="111"/>
      <c r="E5" s="111"/>
      <c r="F5" s="111"/>
      <c r="G5" s="111"/>
      <c r="H5" s="111"/>
    </row>
    <row r="7" ht="12.75" customHeight="1">
      <c r="B7" s="9"/>
    </row>
    <row r="8" spans="1:8" ht="20.25" customHeight="1">
      <c r="A8" s="109" t="s">
        <v>41</v>
      </c>
      <c r="B8" s="109"/>
      <c r="C8" s="109"/>
      <c r="D8" s="109"/>
      <c r="E8" s="109"/>
      <c r="F8" s="109"/>
      <c r="G8" s="109"/>
      <c r="H8" s="109"/>
    </row>
    <row r="9" spans="1:8" ht="12.75" customHeight="1">
      <c r="A9" s="109" t="s">
        <v>42</v>
      </c>
      <c r="B9" s="109"/>
      <c r="C9" s="109"/>
      <c r="D9" s="109"/>
      <c r="E9" s="109"/>
      <c r="F9" s="109"/>
      <c r="G9" s="109"/>
      <c r="H9" s="109"/>
    </row>
    <row r="10" spans="7:8" ht="12.75" customHeight="1">
      <c r="G10" s="102" t="s">
        <v>43</v>
      </c>
      <c r="H10" s="102"/>
    </row>
    <row r="11" spans="1:8" s="18" customFormat="1" ht="33.75">
      <c r="A11" s="20" t="s">
        <v>125</v>
      </c>
      <c r="B11" s="21" t="s">
        <v>126</v>
      </c>
      <c r="C11" s="22" t="s">
        <v>132</v>
      </c>
      <c r="D11" s="23" t="s">
        <v>144</v>
      </c>
      <c r="E11" s="23" t="s">
        <v>149</v>
      </c>
      <c r="F11" s="23" t="s">
        <v>150</v>
      </c>
      <c r="G11" s="21" t="s">
        <v>47</v>
      </c>
      <c r="H11" s="23" t="s">
        <v>48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04" t="s">
        <v>122</v>
      </c>
      <c r="B13" s="105"/>
      <c r="C13" s="105"/>
      <c r="D13" s="105"/>
      <c r="E13" s="105"/>
      <c r="F13" s="105"/>
      <c r="G13" s="105"/>
      <c r="H13" s="106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 customHeight="1">
      <c r="A15" s="100" t="s">
        <v>104</v>
      </c>
      <c r="B15" s="103"/>
      <c r="C15" s="103"/>
      <c r="D15" s="103"/>
      <c r="E15" s="103"/>
      <c r="F15" s="103"/>
      <c r="G15" s="103"/>
      <c r="H15" s="10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 customHeight="1">
      <c r="A17" s="2" t="s">
        <v>0</v>
      </c>
      <c r="B17" s="10" t="s">
        <v>49</v>
      </c>
      <c r="C17" s="11">
        <v>49984000</v>
      </c>
      <c r="D17" s="3">
        <v>13574991.2</v>
      </c>
      <c r="E17" s="59">
        <v>10427239</v>
      </c>
      <c r="F17" s="11">
        <f>D17+E17</f>
        <v>24002230.2</v>
      </c>
      <c r="G17" s="11">
        <f>C17-F17</f>
        <v>25981769.8</v>
      </c>
      <c r="H17" s="4">
        <f>F17/C17*100</f>
        <v>48.01982674455826</v>
      </c>
    </row>
    <row r="18" spans="1:8" ht="12.75" customHeight="1">
      <c r="A18" s="2" t="s">
        <v>1</v>
      </c>
      <c r="B18" s="10" t="s">
        <v>50</v>
      </c>
      <c r="C18" s="11">
        <v>4700000</v>
      </c>
      <c r="D18" s="3">
        <v>4650000</v>
      </c>
      <c r="E18" s="59">
        <v>2238033.65</v>
      </c>
      <c r="F18" s="11">
        <f aca="true" t="shared" si="0" ref="F18:F25">D18+E18</f>
        <v>6888033.65</v>
      </c>
      <c r="G18" s="11">
        <f aca="true" t="shared" si="1" ref="G18:G25">C18-F18</f>
        <v>-2188033.6500000004</v>
      </c>
      <c r="H18" s="4">
        <f aca="true" t="shared" si="2" ref="H18:H26">F18/C18*100</f>
        <v>146.55390744680852</v>
      </c>
    </row>
    <row r="19" spans="1:8" ht="12.75" customHeight="1">
      <c r="A19" s="2" t="s">
        <v>2</v>
      </c>
      <c r="B19" s="10" t="s">
        <v>51</v>
      </c>
      <c r="C19" s="11">
        <v>10500000</v>
      </c>
      <c r="D19" s="3">
        <v>530000</v>
      </c>
      <c r="E19" s="3">
        <v>214000</v>
      </c>
      <c r="F19" s="11">
        <f t="shared" si="0"/>
        <v>744000</v>
      </c>
      <c r="G19" s="11">
        <f t="shared" si="1"/>
        <v>9756000</v>
      </c>
      <c r="H19" s="4">
        <f t="shared" si="2"/>
        <v>7.085714285714285</v>
      </c>
    </row>
    <row r="20" spans="1:8" ht="12.75" customHeight="1">
      <c r="A20" s="2" t="s">
        <v>3</v>
      </c>
      <c r="B20" s="10" t="s">
        <v>52</v>
      </c>
      <c r="C20" s="11">
        <v>359122800</v>
      </c>
      <c r="D20" s="3">
        <v>8018706.97</v>
      </c>
      <c r="E20" s="59">
        <v>4189400</v>
      </c>
      <c r="F20" s="11">
        <f t="shared" si="0"/>
        <v>12208106.969999999</v>
      </c>
      <c r="G20" s="11">
        <f t="shared" si="1"/>
        <v>346914693.03</v>
      </c>
      <c r="H20" s="4">
        <f t="shared" si="2"/>
        <v>3.399424088361975</v>
      </c>
    </row>
    <row r="21" spans="1:8" ht="12.75" customHeight="1">
      <c r="A21" s="2" t="s">
        <v>4</v>
      </c>
      <c r="B21" s="10" t="s">
        <v>53</v>
      </c>
      <c r="C21" s="11">
        <v>16200000</v>
      </c>
      <c r="D21" s="3">
        <v>1514000</v>
      </c>
      <c r="E21" s="59">
        <v>422200</v>
      </c>
      <c r="F21" s="11">
        <f t="shared" si="0"/>
        <v>1936200</v>
      </c>
      <c r="G21" s="11">
        <f t="shared" si="1"/>
        <v>14263800</v>
      </c>
      <c r="H21" s="4">
        <f t="shared" si="2"/>
        <v>11.951851851851853</v>
      </c>
    </row>
    <row r="22" spans="1:8" ht="12.75" customHeight="1">
      <c r="A22" s="2" t="s">
        <v>5</v>
      </c>
      <c r="B22" s="10" t="s">
        <v>54</v>
      </c>
      <c r="C22" s="11">
        <v>29290000</v>
      </c>
      <c r="D22" s="3">
        <v>305600</v>
      </c>
      <c r="E22" s="59">
        <v>80000</v>
      </c>
      <c r="F22" s="11">
        <f t="shared" si="0"/>
        <v>385600</v>
      </c>
      <c r="G22" s="11">
        <f t="shared" si="1"/>
        <v>28904400</v>
      </c>
      <c r="H22" s="4">
        <f t="shared" si="2"/>
        <v>1.3164902697166267</v>
      </c>
    </row>
    <row r="23" spans="1:8" ht="12.75" customHeight="1">
      <c r="A23" s="2" t="s">
        <v>6</v>
      </c>
      <c r="B23" s="12" t="s">
        <v>55</v>
      </c>
      <c r="C23" s="11">
        <v>8128600</v>
      </c>
      <c r="D23" s="3">
        <v>1496648</v>
      </c>
      <c r="E23" s="3">
        <v>1486600</v>
      </c>
      <c r="F23" s="11">
        <f t="shared" si="0"/>
        <v>2983248</v>
      </c>
      <c r="G23" s="11">
        <f t="shared" si="1"/>
        <v>5145352</v>
      </c>
      <c r="H23" s="4">
        <f t="shared" si="2"/>
        <v>36.70063725610807</v>
      </c>
    </row>
    <row r="24" spans="1:8" ht="12.75" customHeight="1">
      <c r="A24" s="2" t="s">
        <v>7</v>
      </c>
      <c r="B24" s="10" t="s">
        <v>56</v>
      </c>
      <c r="C24" s="11">
        <v>4200000</v>
      </c>
      <c r="D24" s="3">
        <v>1011000</v>
      </c>
      <c r="E24" s="59">
        <v>0</v>
      </c>
      <c r="F24" s="11">
        <f t="shared" si="0"/>
        <v>1011000</v>
      </c>
      <c r="G24" s="11">
        <f t="shared" si="1"/>
        <v>3189000</v>
      </c>
      <c r="H24" s="4">
        <f t="shared" si="2"/>
        <v>24.071428571428573</v>
      </c>
    </row>
    <row r="25" spans="1:8" ht="12.75" customHeight="1">
      <c r="A25" s="2" t="s">
        <v>8</v>
      </c>
      <c r="B25" s="10" t="s">
        <v>57</v>
      </c>
      <c r="C25" s="11">
        <v>13380000</v>
      </c>
      <c r="D25" s="3">
        <v>0</v>
      </c>
      <c r="E25" s="3">
        <v>0</v>
      </c>
      <c r="F25" s="11">
        <f t="shared" si="0"/>
        <v>0</v>
      </c>
      <c r="G25" s="11">
        <f t="shared" si="1"/>
        <v>13380000</v>
      </c>
      <c r="H25" s="4">
        <f t="shared" si="2"/>
        <v>0</v>
      </c>
    </row>
    <row r="26" spans="1:8" s="34" customFormat="1" ht="12.75" customHeight="1">
      <c r="A26" s="115" t="s">
        <v>58</v>
      </c>
      <c r="B26" s="116"/>
      <c r="C26" s="32">
        <f>SUM(C17:C25)</f>
        <v>495505400</v>
      </c>
      <c r="D26" s="32">
        <f>SUM(D17:D25)</f>
        <v>31100946.169999998</v>
      </c>
      <c r="E26" s="58">
        <f>SUM(E17:E25)</f>
        <v>19057472.65</v>
      </c>
      <c r="F26" s="32">
        <f>SUM(F17:F25)</f>
        <v>50158418.82</v>
      </c>
      <c r="G26" s="32">
        <f>SUM(G17:G25)</f>
        <v>445346981.17999995</v>
      </c>
      <c r="H26" s="33">
        <f t="shared" si="2"/>
        <v>10.122678545985574</v>
      </c>
    </row>
    <row r="27" spans="1:8" ht="12.75">
      <c r="A27" s="1"/>
      <c r="B27" s="1"/>
      <c r="C27" s="1"/>
      <c r="D27" s="1"/>
      <c r="E27" s="1"/>
      <c r="F27" s="27"/>
      <c r="G27" s="1"/>
      <c r="H27" s="1"/>
    </row>
    <row r="28" spans="1:8" ht="12.75" customHeight="1">
      <c r="A28" s="100" t="s">
        <v>75</v>
      </c>
      <c r="B28" s="103"/>
      <c r="C28" s="103"/>
      <c r="D28" s="103"/>
      <c r="E28" s="103"/>
      <c r="F28" s="103"/>
      <c r="G28" s="103"/>
      <c r="H28" s="101"/>
    </row>
    <row r="29" spans="1:8" ht="12.75" customHeight="1">
      <c r="A29" s="2" t="s">
        <v>9</v>
      </c>
      <c r="B29" s="10" t="s">
        <v>76</v>
      </c>
      <c r="C29" s="11">
        <v>54000000</v>
      </c>
      <c r="D29" s="3">
        <v>2721643.51</v>
      </c>
      <c r="E29" s="59">
        <v>497425</v>
      </c>
      <c r="F29" s="11">
        <f aca="true" t="shared" si="3" ref="F29:F34">D29+E29</f>
        <v>3219068.51</v>
      </c>
      <c r="G29" s="11">
        <f aca="true" t="shared" si="4" ref="G29:G34">C29-F29</f>
        <v>50780931.49</v>
      </c>
      <c r="H29" s="4">
        <f aca="true" t="shared" si="5" ref="H29:H35">F29/C29*100</f>
        <v>5.9612379814814815</v>
      </c>
    </row>
    <row r="30" spans="1:8" ht="12.75" customHeight="1">
      <c r="A30" s="2" t="s">
        <v>10</v>
      </c>
      <c r="B30" s="10" t="s">
        <v>77</v>
      </c>
      <c r="C30" s="11">
        <v>10010000</v>
      </c>
      <c r="D30" s="3">
        <v>3325198</v>
      </c>
      <c r="E30" s="59">
        <v>2745598</v>
      </c>
      <c r="F30" s="11">
        <f t="shared" si="3"/>
        <v>6070796</v>
      </c>
      <c r="G30" s="11">
        <f t="shared" si="4"/>
        <v>3939204</v>
      </c>
      <c r="H30" s="4">
        <f t="shared" si="5"/>
        <v>60.647312687312684</v>
      </c>
    </row>
    <row r="31" spans="1:8" ht="12.75" customHeight="1">
      <c r="A31" s="2" t="s">
        <v>11</v>
      </c>
      <c r="B31" s="10" t="s">
        <v>78</v>
      </c>
      <c r="C31" s="11">
        <v>117780000</v>
      </c>
      <c r="D31" s="3">
        <v>39428100</v>
      </c>
      <c r="E31" s="59">
        <v>4325000</v>
      </c>
      <c r="F31" s="11">
        <f t="shared" si="3"/>
        <v>43753100</v>
      </c>
      <c r="G31" s="11">
        <f t="shared" si="4"/>
        <v>74026900</v>
      </c>
      <c r="H31" s="4">
        <f t="shared" si="5"/>
        <v>37.148157581932416</v>
      </c>
    </row>
    <row r="32" spans="1:8" ht="12.75" customHeight="1">
      <c r="A32" s="2" t="s">
        <v>12</v>
      </c>
      <c r="B32" s="10" t="s">
        <v>79</v>
      </c>
      <c r="C32" s="11">
        <v>3069000</v>
      </c>
      <c r="D32" s="3">
        <v>2483800</v>
      </c>
      <c r="E32" s="59">
        <v>455500</v>
      </c>
      <c r="F32" s="11">
        <f t="shared" si="3"/>
        <v>2939300</v>
      </c>
      <c r="G32" s="11">
        <f t="shared" si="4"/>
        <v>129700</v>
      </c>
      <c r="H32" s="4">
        <f t="shared" si="5"/>
        <v>95.77386770935158</v>
      </c>
    </row>
    <row r="33" spans="1:8" ht="12.75" customHeight="1">
      <c r="A33" s="2" t="s">
        <v>13</v>
      </c>
      <c r="B33" s="10" t="s">
        <v>80</v>
      </c>
      <c r="C33" s="11">
        <v>80760000</v>
      </c>
      <c r="D33" s="3">
        <v>50201750</v>
      </c>
      <c r="E33" s="59">
        <v>2858800</v>
      </c>
      <c r="F33" s="11">
        <f t="shared" si="3"/>
        <v>53060550</v>
      </c>
      <c r="G33" s="11">
        <f t="shared" si="4"/>
        <v>27699450</v>
      </c>
      <c r="H33" s="4">
        <f t="shared" si="5"/>
        <v>65.70152303120356</v>
      </c>
    </row>
    <row r="34" spans="1:8" ht="12.75" customHeight="1">
      <c r="A34" s="2" t="s">
        <v>14</v>
      </c>
      <c r="B34" s="10" t="s">
        <v>81</v>
      </c>
      <c r="C34" s="11">
        <v>7200000</v>
      </c>
      <c r="D34" s="3">
        <v>5023000</v>
      </c>
      <c r="E34" s="59">
        <v>2644900</v>
      </c>
      <c r="F34" s="11">
        <f t="shared" si="3"/>
        <v>7667900</v>
      </c>
      <c r="G34" s="11">
        <f t="shared" si="4"/>
        <v>-467900</v>
      </c>
      <c r="H34" s="4">
        <f t="shared" si="5"/>
        <v>106.49861111111112</v>
      </c>
    </row>
    <row r="35" spans="1:8" s="34" customFormat="1" ht="12.75" customHeight="1">
      <c r="A35" s="115" t="s">
        <v>59</v>
      </c>
      <c r="B35" s="116"/>
      <c r="C35" s="32">
        <f>SUM(C29:C34)</f>
        <v>272819000</v>
      </c>
      <c r="D35" s="32">
        <f>SUM(D29:D34)</f>
        <v>103183491.50999999</v>
      </c>
      <c r="E35" s="58">
        <f>SUM(E29:E34)</f>
        <v>13527223</v>
      </c>
      <c r="F35" s="32">
        <f>SUM(F29:F34)</f>
        <v>116710714.50999999</v>
      </c>
      <c r="G35" s="32">
        <f>SUM(G29:G34)</f>
        <v>156108285.49</v>
      </c>
      <c r="H35" s="33">
        <f t="shared" si="5"/>
        <v>42.779540468222514</v>
      </c>
    </row>
    <row r="36" spans="1:8" s="34" customFormat="1" ht="12.75">
      <c r="A36" s="36"/>
      <c r="B36" s="36"/>
      <c r="C36" s="36"/>
      <c r="D36" s="36"/>
      <c r="E36" s="36"/>
      <c r="F36" s="37"/>
      <c r="G36" s="36"/>
      <c r="H36" s="36"/>
    </row>
    <row r="37" spans="1:8" s="34" customFormat="1" ht="12.75" customHeight="1">
      <c r="A37" s="112" t="s">
        <v>82</v>
      </c>
      <c r="B37" s="113"/>
      <c r="C37" s="113"/>
      <c r="D37" s="113"/>
      <c r="E37" s="113"/>
      <c r="F37" s="113"/>
      <c r="G37" s="113"/>
      <c r="H37" s="114"/>
    </row>
    <row r="38" spans="1:8" s="34" customFormat="1" ht="12.75">
      <c r="A38" s="36"/>
      <c r="B38" s="36"/>
      <c r="C38" s="36"/>
      <c r="D38" s="36"/>
      <c r="E38" s="36"/>
      <c r="F38" s="36"/>
      <c r="G38" s="36"/>
      <c r="H38" s="36"/>
    </row>
    <row r="39" spans="1:8" s="34" customFormat="1" ht="12.75" customHeight="1">
      <c r="A39" s="39" t="s">
        <v>15</v>
      </c>
      <c r="B39" s="40" t="s">
        <v>83</v>
      </c>
      <c r="C39" s="41">
        <v>150000000</v>
      </c>
      <c r="D39" s="42">
        <v>2862000</v>
      </c>
      <c r="E39" s="60">
        <v>90000</v>
      </c>
      <c r="F39" s="41">
        <f>D39+E39</f>
        <v>2952000</v>
      </c>
      <c r="G39" s="41">
        <f>C39-F39</f>
        <v>147048000</v>
      </c>
      <c r="H39" s="44">
        <f>F39/C39*100</f>
        <v>1.968</v>
      </c>
    </row>
    <row r="40" spans="1:8" s="34" customFormat="1" ht="12.75" customHeight="1">
      <c r="A40" s="39" t="s">
        <v>16</v>
      </c>
      <c r="B40" s="40" t="s">
        <v>84</v>
      </c>
      <c r="C40" s="41">
        <v>10056000</v>
      </c>
      <c r="D40" s="42">
        <v>7276500</v>
      </c>
      <c r="E40" s="60">
        <v>1811500</v>
      </c>
      <c r="F40" s="41">
        <f>D40+E40</f>
        <v>9088000</v>
      </c>
      <c r="G40" s="41">
        <f>C40-F40</f>
        <v>968000</v>
      </c>
      <c r="H40" s="44">
        <f>F40/C40*100</f>
        <v>90.3739061256961</v>
      </c>
    </row>
    <row r="41" spans="1:8" s="34" customFormat="1" ht="12.75" customHeight="1">
      <c r="A41" s="39" t="s">
        <v>17</v>
      </c>
      <c r="B41" s="40" t="s">
        <v>85</v>
      </c>
      <c r="C41" s="41">
        <v>85760600</v>
      </c>
      <c r="D41" s="42">
        <v>23734800</v>
      </c>
      <c r="E41" s="60">
        <v>3607600</v>
      </c>
      <c r="F41" s="41">
        <f>D41+E41</f>
        <v>27342400</v>
      </c>
      <c r="G41" s="41">
        <f>C41-F41</f>
        <v>58418200</v>
      </c>
      <c r="H41" s="44">
        <f>F41/C41*100</f>
        <v>31.882239629853338</v>
      </c>
    </row>
    <row r="42" spans="1:8" s="34" customFormat="1" ht="12.75" customHeight="1">
      <c r="A42" s="115" t="s">
        <v>60</v>
      </c>
      <c r="B42" s="116"/>
      <c r="C42" s="32">
        <f>SUM(C39:C41)</f>
        <v>245816600</v>
      </c>
      <c r="D42" s="32">
        <f>SUM(D39:D41)</f>
        <v>33873300</v>
      </c>
      <c r="E42" s="32">
        <f>SUM(E39:E41)</f>
        <v>5509100</v>
      </c>
      <c r="F42" s="32">
        <f>SUM(F39:F41)</f>
        <v>39382400</v>
      </c>
      <c r="G42" s="32">
        <f>SUM(G39:G41)</f>
        <v>206434200</v>
      </c>
      <c r="H42" s="33">
        <f>F42/C42*100</f>
        <v>16.02104983959586</v>
      </c>
    </row>
    <row r="43" spans="1:8" s="34" customFormat="1" ht="12.75">
      <c r="A43" s="36"/>
      <c r="B43" s="36"/>
      <c r="C43" s="36"/>
      <c r="D43" s="36"/>
      <c r="E43" s="36"/>
      <c r="F43" s="37"/>
      <c r="G43" s="36"/>
      <c r="H43" s="36"/>
    </row>
    <row r="44" spans="1:8" s="34" customFormat="1" ht="12.75" customHeight="1">
      <c r="A44" s="112" t="s">
        <v>86</v>
      </c>
      <c r="B44" s="113"/>
      <c r="C44" s="113"/>
      <c r="D44" s="113"/>
      <c r="E44" s="113"/>
      <c r="F44" s="113"/>
      <c r="G44" s="113"/>
      <c r="H44" s="114"/>
    </row>
    <row r="45" spans="1:8" s="34" customFormat="1" ht="12.75">
      <c r="A45" s="36"/>
      <c r="B45" s="36"/>
      <c r="C45" s="36"/>
      <c r="D45" s="36"/>
      <c r="E45" s="36"/>
      <c r="F45" s="36"/>
      <c r="G45" s="36"/>
      <c r="H45" s="36"/>
    </row>
    <row r="46" spans="1:8" s="34" customFormat="1" ht="12.75" customHeight="1">
      <c r="A46" s="39" t="s">
        <v>18</v>
      </c>
      <c r="B46" s="40" t="s">
        <v>87</v>
      </c>
      <c r="C46" s="41">
        <v>854700000</v>
      </c>
      <c r="D46" s="42">
        <v>669681255</v>
      </c>
      <c r="E46" s="43">
        <v>3778700</v>
      </c>
      <c r="F46" s="41">
        <f>D46+E46</f>
        <v>673459955</v>
      </c>
      <c r="G46" s="41">
        <f>C46-F46</f>
        <v>181240045</v>
      </c>
      <c r="H46" s="44">
        <f>F46/C46*100</f>
        <v>78.79489352989353</v>
      </c>
    </row>
    <row r="47" spans="1:8" s="34" customFormat="1" ht="12.75" customHeight="1">
      <c r="A47" s="39" t="s">
        <v>19</v>
      </c>
      <c r="B47" s="40" t="s">
        <v>88</v>
      </c>
      <c r="C47" s="41">
        <v>144000000</v>
      </c>
      <c r="D47" s="42">
        <v>56235000</v>
      </c>
      <c r="E47" s="43">
        <v>6020500</v>
      </c>
      <c r="F47" s="41">
        <f>D47+E47</f>
        <v>62255500</v>
      </c>
      <c r="G47" s="41">
        <f>C47-F47</f>
        <v>81744500</v>
      </c>
      <c r="H47" s="44">
        <f>F47/C47*100</f>
        <v>43.23298611111111</v>
      </c>
    </row>
    <row r="48" spans="1:8" s="34" customFormat="1" ht="12.75" customHeight="1">
      <c r="A48" s="115" t="s">
        <v>61</v>
      </c>
      <c r="B48" s="116"/>
      <c r="C48" s="32">
        <f>SUM(C46:C47)</f>
        <v>998700000</v>
      </c>
      <c r="D48" s="32">
        <f>SUM(D46:D47)</f>
        <v>725916255</v>
      </c>
      <c r="E48" s="32">
        <f>SUM(E46:E47)</f>
        <v>9799200</v>
      </c>
      <c r="F48" s="32">
        <f>SUM(F46:F47)</f>
        <v>735715455</v>
      </c>
      <c r="G48" s="32">
        <f>SUM(G46:G47)</f>
        <v>262984545</v>
      </c>
      <c r="H48" s="33">
        <f>F48/C48*100</f>
        <v>73.66731300690898</v>
      </c>
    </row>
    <row r="49" spans="1:8" s="34" customFormat="1" ht="12.75">
      <c r="A49" s="36"/>
      <c r="B49" s="36"/>
      <c r="C49" s="36"/>
      <c r="D49" s="36"/>
      <c r="E49" s="36"/>
      <c r="F49" s="36"/>
      <c r="G49" s="36"/>
      <c r="H49" s="36"/>
    </row>
    <row r="50" spans="1:8" s="34" customFormat="1" ht="12.75" customHeight="1">
      <c r="A50" s="112" t="s">
        <v>89</v>
      </c>
      <c r="B50" s="113"/>
      <c r="C50" s="113"/>
      <c r="D50" s="113"/>
      <c r="E50" s="113"/>
      <c r="F50" s="113"/>
      <c r="G50" s="113"/>
      <c r="H50" s="114"/>
    </row>
    <row r="51" spans="1:8" s="34" customFormat="1" ht="12.75">
      <c r="A51" s="36"/>
      <c r="B51" s="36"/>
      <c r="C51" s="36"/>
      <c r="D51" s="36"/>
      <c r="E51" s="36"/>
      <c r="F51" s="36"/>
      <c r="G51" s="36"/>
      <c r="H51" s="36"/>
    </row>
    <row r="52" spans="1:8" s="34" customFormat="1" ht="12.75" customHeight="1">
      <c r="A52" s="39" t="s">
        <v>20</v>
      </c>
      <c r="B52" s="40" t="s">
        <v>90</v>
      </c>
      <c r="C52" s="41">
        <v>7000000</v>
      </c>
      <c r="D52" s="42">
        <v>3493000</v>
      </c>
      <c r="E52" s="43">
        <v>3000</v>
      </c>
      <c r="F52" s="41">
        <f>D52+E52</f>
        <v>3496000</v>
      </c>
      <c r="G52" s="41">
        <f>C52-F52</f>
        <v>3504000</v>
      </c>
      <c r="H52" s="44">
        <f>F52/C52*100</f>
        <v>49.94285714285714</v>
      </c>
    </row>
    <row r="53" spans="1:8" s="34" customFormat="1" ht="12.75" customHeight="1">
      <c r="A53" s="115" t="s">
        <v>62</v>
      </c>
      <c r="B53" s="116"/>
      <c r="C53" s="32">
        <f>SUM(C52)</f>
        <v>7000000</v>
      </c>
      <c r="D53" s="32">
        <f>SUM(D52)</f>
        <v>3493000</v>
      </c>
      <c r="E53" s="32">
        <f>SUM(E52)</f>
        <v>3000</v>
      </c>
      <c r="F53" s="32">
        <f>SUM(F52)</f>
        <v>3496000</v>
      </c>
      <c r="G53" s="32">
        <f>SUM(G52)</f>
        <v>3504000</v>
      </c>
      <c r="H53" s="33">
        <f>F53/C53*100</f>
        <v>49.94285714285714</v>
      </c>
    </row>
    <row r="54" spans="1:8" s="34" customFormat="1" ht="12.75">
      <c r="A54" s="36"/>
      <c r="B54" s="36"/>
      <c r="C54" s="36"/>
      <c r="D54" s="36"/>
      <c r="E54" s="36"/>
      <c r="F54" s="36"/>
      <c r="G54" s="36"/>
      <c r="H54" s="36"/>
    </row>
    <row r="55" spans="1:8" s="34" customFormat="1" ht="12.75" customHeight="1">
      <c r="A55" s="112" t="s">
        <v>91</v>
      </c>
      <c r="B55" s="113"/>
      <c r="C55" s="113"/>
      <c r="D55" s="113"/>
      <c r="E55" s="113"/>
      <c r="F55" s="113"/>
      <c r="G55" s="113"/>
      <c r="H55" s="114"/>
    </row>
    <row r="56" spans="1:8" s="34" customFormat="1" ht="12.75">
      <c r="A56" s="36"/>
      <c r="B56" s="36"/>
      <c r="C56" s="36"/>
      <c r="D56" s="36"/>
      <c r="E56" s="36"/>
      <c r="F56" s="36"/>
      <c r="G56" s="36"/>
      <c r="H56" s="36"/>
    </row>
    <row r="57" spans="1:8" s="34" customFormat="1" ht="12.75" customHeight="1">
      <c r="A57" s="39" t="s">
        <v>21</v>
      </c>
      <c r="B57" s="40" t="s">
        <v>92</v>
      </c>
      <c r="C57" s="41">
        <v>5100000</v>
      </c>
      <c r="D57" s="42">
        <v>354000</v>
      </c>
      <c r="E57" s="42">
        <v>0</v>
      </c>
      <c r="F57" s="41">
        <f>D57+E57</f>
        <v>354000</v>
      </c>
      <c r="G57" s="41">
        <f>C57-F57</f>
        <v>4746000</v>
      </c>
      <c r="H57" s="44">
        <f>F57/C57*100</f>
        <v>6.9411764705882355</v>
      </c>
    </row>
    <row r="58" spans="1:8" s="34" customFormat="1" ht="12.75" customHeight="1">
      <c r="A58" s="115" t="s">
        <v>63</v>
      </c>
      <c r="B58" s="116"/>
      <c r="C58" s="32">
        <f>SUM(C57)</f>
        <v>5100000</v>
      </c>
      <c r="D58" s="32">
        <f>SUM(D57)</f>
        <v>354000</v>
      </c>
      <c r="E58" s="32">
        <f>SUM(E57)</f>
        <v>0</v>
      </c>
      <c r="F58" s="32">
        <f>SUM(F57)</f>
        <v>354000</v>
      </c>
      <c r="G58" s="32">
        <f>SUM(G57)</f>
        <v>4746000</v>
      </c>
      <c r="H58" s="33">
        <f>F58/C58*100</f>
        <v>6.9411764705882355</v>
      </c>
    </row>
    <row r="59" spans="1:8" s="34" customFormat="1" ht="12.75">
      <c r="A59" s="36"/>
      <c r="B59" s="36"/>
      <c r="C59" s="36"/>
      <c r="D59" s="36"/>
      <c r="E59" s="36"/>
      <c r="F59" s="36"/>
      <c r="G59" s="36"/>
      <c r="H59" s="36"/>
    </row>
    <row r="60" spans="1:8" s="34" customFormat="1" ht="12.75" customHeight="1">
      <c r="A60" s="112" t="s">
        <v>93</v>
      </c>
      <c r="B60" s="113"/>
      <c r="C60" s="113"/>
      <c r="D60" s="113"/>
      <c r="E60" s="113"/>
      <c r="F60" s="113"/>
      <c r="G60" s="113"/>
      <c r="H60" s="114"/>
    </row>
    <row r="61" spans="1:8" s="34" customFormat="1" ht="12.75" customHeight="1">
      <c r="A61" s="39" t="s">
        <v>22</v>
      </c>
      <c r="B61" s="40" t="s">
        <v>94</v>
      </c>
      <c r="C61" s="41">
        <v>77106000</v>
      </c>
      <c r="D61" s="42">
        <v>494300</v>
      </c>
      <c r="E61" s="42">
        <v>1097000</v>
      </c>
      <c r="F61" s="41">
        <f>D61+E61</f>
        <v>1591300</v>
      </c>
      <c r="G61" s="41">
        <f>C61-F61</f>
        <v>75514700</v>
      </c>
      <c r="H61" s="44">
        <f>F61/C61*100</f>
        <v>2.0637823256296524</v>
      </c>
    </row>
    <row r="62" spans="1:8" s="34" customFormat="1" ht="12.75" customHeight="1">
      <c r="A62" s="39" t="s">
        <v>23</v>
      </c>
      <c r="B62" s="40" t="s">
        <v>95</v>
      </c>
      <c r="C62" s="41">
        <v>27144000</v>
      </c>
      <c r="D62" s="42">
        <v>0</v>
      </c>
      <c r="E62" s="42">
        <v>0</v>
      </c>
      <c r="F62" s="41">
        <f>D62+E62</f>
        <v>0</v>
      </c>
      <c r="G62" s="41">
        <f>C62-F62</f>
        <v>27144000</v>
      </c>
      <c r="H62" s="44">
        <f>F62/C62*100</f>
        <v>0</v>
      </c>
    </row>
    <row r="63" spans="1:8" s="34" customFormat="1" ht="12.75" customHeight="1">
      <c r="A63" s="115" t="s">
        <v>64</v>
      </c>
      <c r="B63" s="116"/>
      <c r="C63" s="32">
        <f>SUM(C61:C62)</f>
        <v>104250000</v>
      </c>
      <c r="D63" s="32">
        <f>SUM(D61:D62)</f>
        <v>494300</v>
      </c>
      <c r="E63" s="32">
        <f>SUM(E61:E62)</f>
        <v>1097000</v>
      </c>
      <c r="F63" s="32">
        <f>SUM(F61:F62)</f>
        <v>1591300</v>
      </c>
      <c r="G63" s="32">
        <f>SUM(G61:G62)</f>
        <v>102658700</v>
      </c>
      <c r="H63" s="33">
        <f>F63/C63*100</f>
        <v>1.5264268585131895</v>
      </c>
    </row>
    <row r="64" spans="1:8" s="34" customFormat="1" ht="12.75">
      <c r="A64" s="36"/>
      <c r="B64" s="36"/>
      <c r="C64" s="36"/>
      <c r="D64" s="36"/>
      <c r="E64" s="36"/>
      <c r="F64" s="36"/>
      <c r="G64" s="36"/>
      <c r="H64" s="36"/>
    </row>
    <row r="65" spans="1:8" s="34" customFormat="1" ht="12.75" customHeight="1">
      <c r="A65" s="112" t="s">
        <v>96</v>
      </c>
      <c r="B65" s="113"/>
      <c r="C65" s="113"/>
      <c r="D65" s="113"/>
      <c r="E65" s="113"/>
      <c r="F65" s="113"/>
      <c r="G65" s="113"/>
      <c r="H65" s="114"/>
    </row>
    <row r="66" spans="1:8" s="34" customFormat="1" ht="12.75">
      <c r="A66" s="36"/>
      <c r="B66" s="36"/>
      <c r="C66" s="36"/>
      <c r="D66" s="36"/>
      <c r="E66" s="36"/>
      <c r="F66" s="36"/>
      <c r="G66" s="36"/>
      <c r="H66" s="36"/>
    </row>
    <row r="67" spans="1:8" s="34" customFormat="1" ht="12.75" customHeight="1">
      <c r="A67" s="39" t="s">
        <v>24</v>
      </c>
      <c r="B67" s="40" t="s">
        <v>97</v>
      </c>
      <c r="C67" s="41">
        <v>2350000</v>
      </c>
      <c r="D67" s="42">
        <v>2485600</v>
      </c>
      <c r="E67" s="42">
        <v>0</v>
      </c>
      <c r="F67" s="41">
        <f>D67+E67</f>
        <v>2485600</v>
      </c>
      <c r="G67" s="41">
        <f>C67-F67</f>
        <v>-135600</v>
      </c>
      <c r="H67" s="44">
        <f aca="true" t="shared" si="6" ref="H67:H72">F67/C67*100</f>
        <v>105.77021276595744</v>
      </c>
    </row>
    <row r="68" spans="1:8" s="34" customFormat="1" ht="12.75" customHeight="1">
      <c r="A68" s="39" t="s">
        <v>25</v>
      </c>
      <c r="B68" s="40" t="s">
        <v>98</v>
      </c>
      <c r="C68" s="41">
        <v>4500000</v>
      </c>
      <c r="D68" s="42">
        <v>0</v>
      </c>
      <c r="E68" s="42">
        <v>0</v>
      </c>
      <c r="F68" s="41">
        <f>D68+E68</f>
        <v>0</v>
      </c>
      <c r="G68" s="41">
        <f>C68-F68</f>
        <v>4500000</v>
      </c>
      <c r="H68" s="44">
        <f t="shared" si="6"/>
        <v>0</v>
      </c>
    </row>
    <row r="69" spans="1:8" s="34" customFormat="1" ht="12.75" customHeight="1">
      <c r="A69" s="39" t="s">
        <v>26</v>
      </c>
      <c r="B69" s="40" t="s">
        <v>99</v>
      </c>
      <c r="C69" s="41">
        <v>3480000</v>
      </c>
      <c r="D69" s="42">
        <v>12764100</v>
      </c>
      <c r="E69" s="42">
        <v>0</v>
      </c>
      <c r="F69" s="41">
        <f>D69+E69</f>
        <v>12764100</v>
      </c>
      <c r="G69" s="41">
        <f>C69-F69</f>
        <v>-9284100</v>
      </c>
      <c r="H69" s="44">
        <f t="shared" si="6"/>
        <v>366.7844827586207</v>
      </c>
    </row>
    <row r="70" spans="1:8" s="34" customFormat="1" ht="12.75" customHeight="1">
      <c r="A70" s="115" t="s">
        <v>65</v>
      </c>
      <c r="B70" s="116"/>
      <c r="C70" s="32">
        <f>SUM(C67:C69)</f>
        <v>10330000</v>
      </c>
      <c r="D70" s="32">
        <f>SUM(D67:D69)</f>
        <v>15249700</v>
      </c>
      <c r="E70" s="32">
        <f>SUM(E67:E69)</f>
        <v>0</v>
      </c>
      <c r="F70" s="32">
        <f>SUM(F67:F69)</f>
        <v>15249700</v>
      </c>
      <c r="G70" s="32">
        <f>SUM(G67:G69)</f>
        <v>-4919700</v>
      </c>
      <c r="H70" s="33">
        <f t="shared" si="6"/>
        <v>147.62536302032913</v>
      </c>
    </row>
    <row r="71" spans="1:8" s="34" customFormat="1" ht="12.75">
      <c r="A71" s="36"/>
      <c r="B71" s="36"/>
      <c r="C71" s="36"/>
      <c r="D71" s="36"/>
      <c r="E71" s="36"/>
      <c r="F71" s="36"/>
      <c r="G71" s="36"/>
      <c r="H71" s="36"/>
    </row>
    <row r="72" spans="1:8" s="34" customFormat="1" ht="12.75" customHeight="1">
      <c r="A72" s="115" t="s">
        <v>100</v>
      </c>
      <c r="B72" s="116"/>
      <c r="C72" s="32">
        <f>C26+C35+C42+C48+C53+C58+C63+C70</f>
        <v>2139521000</v>
      </c>
      <c r="D72" s="32">
        <f>D26+D35+D42+D48+D53+D58+D63+D70</f>
        <v>913664992.68</v>
      </c>
      <c r="E72" s="32">
        <f>E26+E35+E42+E48+E53+E58+E63+E70</f>
        <v>48992995.65</v>
      </c>
      <c r="F72" s="32">
        <f>F26+F35+F42+F48+F53+F58+F63+F70</f>
        <v>962657988.3299999</v>
      </c>
      <c r="G72" s="32">
        <f>G26+G35+G42+G48+G53+G58+G63+G70</f>
        <v>1176863011.67</v>
      </c>
      <c r="H72" s="33">
        <f t="shared" si="6"/>
        <v>44.99408925315526</v>
      </c>
    </row>
    <row r="73" spans="1:8" s="34" customFormat="1" ht="12.75">
      <c r="A73" s="36"/>
      <c r="B73" s="36"/>
      <c r="C73" s="36"/>
      <c r="D73" s="37"/>
      <c r="E73" s="37"/>
      <c r="F73" s="49"/>
      <c r="G73" s="50"/>
      <c r="H73" s="36"/>
    </row>
    <row r="74" spans="1:8" s="34" customFormat="1" ht="12.75">
      <c r="A74" s="117" t="s">
        <v>101</v>
      </c>
      <c r="B74" s="118"/>
      <c r="C74" s="118"/>
      <c r="D74" s="118"/>
      <c r="E74" s="118"/>
      <c r="F74" s="118"/>
      <c r="G74" s="118"/>
      <c r="H74" s="119"/>
    </row>
    <row r="75" spans="1:8" s="34" customFormat="1" ht="12.75">
      <c r="A75" s="45"/>
      <c r="B75" s="46"/>
      <c r="C75" s="46"/>
      <c r="D75" s="46"/>
      <c r="E75" s="46"/>
      <c r="F75" s="46"/>
      <c r="G75" s="46"/>
      <c r="H75" s="47"/>
    </row>
    <row r="76" spans="1:8" s="34" customFormat="1" ht="12.75" customHeight="1">
      <c r="A76" s="112" t="s">
        <v>104</v>
      </c>
      <c r="B76" s="113"/>
      <c r="C76" s="113"/>
      <c r="D76" s="113"/>
      <c r="E76" s="113"/>
      <c r="F76" s="113"/>
      <c r="G76" s="113"/>
      <c r="H76" s="114"/>
    </row>
    <row r="77" spans="1:8" s="34" customFormat="1" ht="12.75">
      <c r="A77" s="36"/>
      <c r="B77" s="36"/>
      <c r="C77" s="36"/>
      <c r="D77" s="36"/>
      <c r="E77" s="36"/>
      <c r="F77" s="36"/>
      <c r="G77" s="36"/>
      <c r="H77" s="36"/>
    </row>
    <row r="78" spans="1:8" s="34" customFormat="1" ht="12.75" customHeight="1">
      <c r="A78" s="39" t="s">
        <v>27</v>
      </c>
      <c r="B78" s="40" t="s">
        <v>102</v>
      </c>
      <c r="C78" s="41">
        <v>1744116000</v>
      </c>
      <c r="D78" s="42">
        <v>666302978.96</v>
      </c>
      <c r="E78" s="42">
        <f>118150000+15006000</f>
        <v>133156000</v>
      </c>
      <c r="F78" s="41">
        <f>D78+E78</f>
        <v>799458978.96</v>
      </c>
      <c r="G78" s="41">
        <f>C78-F78</f>
        <v>944657021.04</v>
      </c>
      <c r="H78" s="44">
        <f>F78/C78*100</f>
        <v>45.83748896059666</v>
      </c>
    </row>
    <row r="79" spans="1:8" s="34" customFormat="1" ht="12.75" customHeight="1">
      <c r="A79" s="39" t="s">
        <v>28</v>
      </c>
      <c r="B79" s="40" t="s">
        <v>103</v>
      </c>
      <c r="C79" s="41">
        <v>236717000</v>
      </c>
      <c r="D79" s="42">
        <v>16446000</v>
      </c>
      <c r="E79" s="42">
        <v>16446000</v>
      </c>
      <c r="F79" s="41">
        <f>D79+E79</f>
        <v>32892000</v>
      </c>
      <c r="G79" s="41">
        <f>C79-F79</f>
        <v>203825000</v>
      </c>
      <c r="H79" s="44">
        <f>F79/C79*100</f>
        <v>13.89507301968173</v>
      </c>
    </row>
    <row r="80" spans="1:8" s="34" customFormat="1" ht="12.75" customHeight="1">
      <c r="A80" s="115" t="s">
        <v>58</v>
      </c>
      <c r="B80" s="116"/>
      <c r="C80" s="32">
        <f>SUM(C78:C79)</f>
        <v>1980833000</v>
      </c>
      <c r="D80" s="32">
        <f>SUM(D78:D79)</f>
        <v>682748978.96</v>
      </c>
      <c r="E80" s="32">
        <f>SUM(E78:E79)</f>
        <v>149602000</v>
      </c>
      <c r="F80" s="32">
        <f>SUM(F78:F79)</f>
        <v>832350978.96</v>
      </c>
      <c r="G80" s="32">
        <f>SUM(G78:G79)</f>
        <v>1148482021.04</v>
      </c>
      <c r="H80" s="33">
        <f>F80/C80*100</f>
        <v>42.02025001400926</v>
      </c>
    </row>
    <row r="81" spans="1:8" s="34" customFormat="1" ht="12.75">
      <c r="A81" s="36"/>
      <c r="B81" s="36"/>
      <c r="C81" s="36"/>
      <c r="D81" s="36"/>
      <c r="E81" s="36"/>
      <c r="F81" s="36"/>
      <c r="G81" s="36"/>
      <c r="H81" s="36"/>
    </row>
    <row r="82" spans="1:8" s="34" customFormat="1" ht="12.75" customHeight="1">
      <c r="A82" s="112" t="s">
        <v>82</v>
      </c>
      <c r="B82" s="113"/>
      <c r="C82" s="113"/>
      <c r="D82" s="113"/>
      <c r="E82" s="113"/>
      <c r="F82" s="113"/>
      <c r="G82" s="113"/>
      <c r="H82" s="114"/>
    </row>
    <row r="83" spans="1:8" s="34" customFormat="1" ht="12.75">
      <c r="A83" s="36"/>
      <c r="B83" s="36"/>
      <c r="C83" s="36"/>
      <c r="D83" s="36"/>
      <c r="E83" s="36"/>
      <c r="F83" s="36"/>
      <c r="G83" s="36"/>
      <c r="H83" s="36"/>
    </row>
    <row r="84" spans="1:8" s="34" customFormat="1" ht="12.75" customHeight="1">
      <c r="A84" s="39" t="s">
        <v>27</v>
      </c>
      <c r="B84" s="40" t="s">
        <v>102</v>
      </c>
      <c r="C84" s="41">
        <v>165060000</v>
      </c>
      <c r="D84" s="42">
        <v>55665000</v>
      </c>
      <c r="E84" s="42">
        <v>11133000</v>
      </c>
      <c r="F84" s="41">
        <f>D84+E84</f>
        <v>66798000</v>
      </c>
      <c r="G84" s="41">
        <f>C84-F84</f>
        <v>98262000</v>
      </c>
      <c r="H84" s="44">
        <f>F84/C84*100</f>
        <v>40.468920392584515</v>
      </c>
    </row>
    <row r="85" spans="1:8" s="34" customFormat="1" ht="12.75" customHeight="1">
      <c r="A85" s="39" t="s">
        <v>28</v>
      </c>
      <c r="B85" s="40" t="s">
        <v>103</v>
      </c>
      <c r="C85" s="41">
        <v>13722000</v>
      </c>
      <c r="D85" s="42">
        <v>1184000</v>
      </c>
      <c r="E85" s="42">
        <v>0</v>
      </c>
      <c r="F85" s="41">
        <f>D85+E85</f>
        <v>1184000</v>
      </c>
      <c r="G85" s="41">
        <f>C85-F85</f>
        <v>12538000</v>
      </c>
      <c r="H85" s="44">
        <f>F85/C85*100</f>
        <v>8.628479813438274</v>
      </c>
    </row>
    <row r="86" spans="1:8" s="34" customFormat="1" ht="12.75" customHeight="1">
      <c r="A86" s="115" t="s">
        <v>60</v>
      </c>
      <c r="B86" s="116"/>
      <c r="C86" s="32">
        <f>SUM(C84:C85)</f>
        <v>178782000</v>
      </c>
      <c r="D86" s="32">
        <f>SUM(D84:D85)</f>
        <v>56849000</v>
      </c>
      <c r="E86" s="32">
        <f>SUM(E84:E85)</f>
        <v>11133000</v>
      </c>
      <c r="F86" s="32">
        <f>SUM(F84:F85)</f>
        <v>67982000</v>
      </c>
      <c r="G86" s="32">
        <f>SUM(G84:G85)</f>
        <v>110800000</v>
      </c>
      <c r="H86" s="33">
        <f>F86/C86*100</f>
        <v>38.02508082469153</v>
      </c>
    </row>
    <row r="87" spans="1:8" s="34" customFormat="1" ht="12.75">
      <c r="A87" s="36"/>
      <c r="B87" s="36"/>
      <c r="C87" s="36"/>
      <c r="D87" s="36"/>
      <c r="E87" s="36"/>
      <c r="F87" s="36"/>
      <c r="G87" s="36"/>
      <c r="H87" s="36"/>
    </row>
    <row r="88" spans="1:8" s="34" customFormat="1" ht="12.75" customHeight="1">
      <c r="A88" s="112" t="s">
        <v>146</v>
      </c>
      <c r="B88" s="113"/>
      <c r="C88" s="113"/>
      <c r="D88" s="113"/>
      <c r="E88" s="113"/>
      <c r="F88" s="113"/>
      <c r="G88" s="113"/>
      <c r="H88" s="114"/>
    </row>
    <row r="89" spans="1:8" s="34" customFormat="1" ht="12.75">
      <c r="A89" s="36"/>
      <c r="B89" s="36"/>
      <c r="C89" s="36"/>
      <c r="D89" s="36"/>
      <c r="E89" s="36"/>
      <c r="F89" s="36"/>
      <c r="G89" s="36"/>
      <c r="H89" s="36"/>
    </row>
    <row r="90" spans="1:8" s="34" customFormat="1" ht="12.75" customHeight="1">
      <c r="A90" s="39" t="s">
        <v>27</v>
      </c>
      <c r="B90" s="40" t="s">
        <v>102</v>
      </c>
      <c r="C90" s="41">
        <v>414624000</v>
      </c>
      <c r="D90" s="42">
        <v>196265000</v>
      </c>
      <c r="E90" s="42">
        <v>40122000</v>
      </c>
      <c r="F90" s="41">
        <f>D90+E90</f>
        <v>236387000</v>
      </c>
      <c r="G90" s="41">
        <f>C90-F90</f>
        <v>178237000</v>
      </c>
      <c r="H90" s="44">
        <f>F90/C90*100</f>
        <v>57.01237747935479</v>
      </c>
    </row>
    <row r="91" spans="1:8" s="34" customFormat="1" ht="12.75" customHeight="1">
      <c r="A91" s="39" t="s">
        <v>28</v>
      </c>
      <c r="B91" s="40" t="s">
        <v>103</v>
      </c>
      <c r="C91" s="41">
        <v>13722000</v>
      </c>
      <c r="D91" s="42">
        <v>1103000</v>
      </c>
      <c r="E91" s="42">
        <v>0</v>
      </c>
      <c r="F91" s="41">
        <f>D91+E91</f>
        <v>1103000</v>
      </c>
      <c r="G91" s="41">
        <f>C91-F91</f>
        <v>12619000</v>
      </c>
      <c r="H91" s="44">
        <f>F91/C91*100</f>
        <v>8.038186853228392</v>
      </c>
    </row>
    <row r="92" spans="1:8" s="34" customFormat="1" ht="12.75" customHeight="1">
      <c r="A92" s="115" t="s">
        <v>66</v>
      </c>
      <c r="B92" s="116"/>
      <c r="C92" s="32">
        <f>SUM(C90:C91)</f>
        <v>428346000</v>
      </c>
      <c r="D92" s="32">
        <f>SUM(D90:D91)</f>
        <v>197368000</v>
      </c>
      <c r="E92" s="32">
        <f>SUM(E90:E91)</f>
        <v>40122000</v>
      </c>
      <c r="F92" s="32">
        <f>SUM(F90:F91)</f>
        <v>237490000</v>
      </c>
      <c r="G92" s="32">
        <f>SUM(G90:G91)</f>
        <v>190856000</v>
      </c>
      <c r="H92" s="33">
        <f>F92/C92*100</f>
        <v>55.443496612551534</v>
      </c>
    </row>
    <row r="93" spans="1:8" s="34" customFormat="1" ht="12.75">
      <c r="A93" s="36"/>
      <c r="B93" s="36"/>
      <c r="C93" s="36"/>
      <c r="D93" s="36"/>
      <c r="E93" s="36"/>
      <c r="F93" s="36"/>
      <c r="G93" s="36"/>
      <c r="H93" s="36"/>
    </row>
    <row r="94" spans="1:8" s="34" customFormat="1" ht="12.75" customHeight="1">
      <c r="A94" s="112" t="s">
        <v>106</v>
      </c>
      <c r="B94" s="113"/>
      <c r="C94" s="113"/>
      <c r="D94" s="113"/>
      <c r="E94" s="113"/>
      <c r="F94" s="113"/>
      <c r="G94" s="113"/>
      <c r="H94" s="114"/>
    </row>
    <row r="95" spans="1:8" s="34" customFormat="1" ht="12.75">
      <c r="A95" s="36"/>
      <c r="B95" s="36"/>
      <c r="C95" s="36"/>
      <c r="D95" s="36"/>
      <c r="E95" s="36"/>
      <c r="F95" s="36"/>
      <c r="G95" s="36"/>
      <c r="H95" s="36"/>
    </row>
    <row r="96" spans="1:8" s="34" customFormat="1" ht="12.75" customHeight="1">
      <c r="A96" s="39" t="s">
        <v>27</v>
      </c>
      <c r="B96" s="40" t="s">
        <v>102</v>
      </c>
      <c r="C96" s="41">
        <v>12988140000</v>
      </c>
      <c r="D96" s="42">
        <v>5297282451.02</v>
      </c>
      <c r="E96" s="42">
        <f>14249000+1038475000</f>
        <v>1052724000</v>
      </c>
      <c r="F96" s="41">
        <f>D96+E96</f>
        <v>6350006451.02</v>
      </c>
      <c r="G96" s="41">
        <f>C96-F96</f>
        <v>6638133548.98</v>
      </c>
      <c r="H96" s="44">
        <f>F96/C96*100</f>
        <v>48.89080692862874</v>
      </c>
    </row>
    <row r="97" spans="1:8" s="34" customFormat="1" ht="12.75" customHeight="1">
      <c r="A97" s="39" t="s">
        <v>28</v>
      </c>
      <c r="B97" s="40" t="s">
        <v>103</v>
      </c>
      <c r="C97" s="41">
        <v>856095000</v>
      </c>
      <c r="D97" s="42">
        <v>207386924</v>
      </c>
      <c r="E97" s="42">
        <v>0</v>
      </c>
      <c r="F97" s="41">
        <f>D97+E97</f>
        <v>207386924</v>
      </c>
      <c r="G97" s="41">
        <f>C97-F97</f>
        <v>648708076</v>
      </c>
      <c r="H97" s="44">
        <f>F97/C97*100</f>
        <v>24.22475589741793</v>
      </c>
    </row>
    <row r="98" spans="1:8" s="34" customFormat="1" ht="12.75" customHeight="1">
      <c r="A98" s="115" t="s">
        <v>67</v>
      </c>
      <c r="B98" s="116"/>
      <c r="C98" s="32">
        <f>SUM(C96:C97)</f>
        <v>13844235000</v>
      </c>
      <c r="D98" s="32">
        <f>SUM(D96:D97)</f>
        <v>5504669375.02</v>
      </c>
      <c r="E98" s="32">
        <f>SUM(E96:E97)</f>
        <v>1052724000</v>
      </c>
      <c r="F98" s="32">
        <f>SUM(F96:F97)</f>
        <v>6557393375.02</v>
      </c>
      <c r="G98" s="32">
        <f>SUM(G96:G97)</f>
        <v>7286841624.98</v>
      </c>
      <c r="H98" s="33">
        <f>F98/C98*100</f>
        <v>47.36551622404561</v>
      </c>
    </row>
    <row r="99" spans="1:8" s="34" customFormat="1" ht="12.75">
      <c r="A99" s="36"/>
      <c r="B99" s="36"/>
      <c r="C99" s="36"/>
      <c r="D99" s="36"/>
      <c r="E99" s="36"/>
      <c r="F99" s="36"/>
      <c r="G99" s="36"/>
      <c r="H99" s="36"/>
    </row>
    <row r="100" spans="1:8" s="34" customFormat="1" ht="12.75" customHeight="1">
      <c r="A100" s="112" t="s">
        <v>89</v>
      </c>
      <c r="B100" s="113"/>
      <c r="C100" s="113"/>
      <c r="D100" s="113"/>
      <c r="E100" s="113"/>
      <c r="F100" s="113"/>
      <c r="G100" s="113"/>
      <c r="H100" s="114"/>
    </row>
    <row r="101" spans="1:8" s="34" customFormat="1" ht="12.75">
      <c r="A101" s="36"/>
      <c r="B101" s="36"/>
      <c r="C101" s="36"/>
      <c r="D101" s="36"/>
      <c r="E101" s="36"/>
      <c r="F101" s="36"/>
      <c r="G101" s="36"/>
      <c r="H101" s="36"/>
    </row>
    <row r="102" spans="1:8" s="34" customFormat="1" ht="12.75" customHeight="1">
      <c r="A102" s="39" t="s">
        <v>27</v>
      </c>
      <c r="B102" s="40" t="s">
        <v>102</v>
      </c>
      <c r="C102" s="41">
        <v>2413410000</v>
      </c>
      <c r="D102" s="42">
        <v>960931005</v>
      </c>
      <c r="E102" s="42">
        <f>16989000+48022000+123899500</f>
        <v>188910500</v>
      </c>
      <c r="F102" s="41">
        <f>D102+E102</f>
        <v>1149841505</v>
      </c>
      <c r="G102" s="41">
        <f>C102-F102</f>
        <v>1263568495</v>
      </c>
      <c r="H102" s="44">
        <f>F102/C102*100</f>
        <v>47.64385268147559</v>
      </c>
    </row>
    <row r="103" spans="1:8" s="34" customFormat="1" ht="12.75" customHeight="1">
      <c r="A103" s="39" t="s">
        <v>28</v>
      </c>
      <c r="B103" s="40" t="s">
        <v>103</v>
      </c>
      <c r="C103" s="41">
        <v>138433000</v>
      </c>
      <c r="D103" s="42">
        <v>10338000</v>
      </c>
      <c r="E103" s="42">
        <v>5169000</v>
      </c>
      <c r="F103" s="41">
        <f>D103+E103</f>
        <v>15507000</v>
      </c>
      <c r="G103" s="41">
        <f>C103-F103</f>
        <v>122926000</v>
      </c>
      <c r="H103" s="44">
        <f>F103/C103*100</f>
        <v>11.20180881726178</v>
      </c>
    </row>
    <row r="104" spans="1:8" s="34" customFormat="1" ht="12.75" customHeight="1">
      <c r="A104" s="115" t="s">
        <v>62</v>
      </c>
      <c r="B104" s="116"/>
      <c r="C104" s="32">
        <f>SUM(C102:C103)</f>
        <v>2551843000</v>
      </c>
      <c r="D104" s="32">
        <f>SUM(D102:D103)</f>
        <v>971269005</v>
      </c>
      <c r="E104" s="32">
        <f>SUM(E102:E103)</f>
        <v>194079500</v>
      </c>
      <c r="F104" s="32">
        <f>SUM(F102:F103)</f>
        <v>1165348505</v>
      </c>
      <c r="G104" s="32">
        <f>SUM(G102:G103)</f>
        <v>1386494495</v>
      </c>
      <c r="H104" s="33">
        <f>F104/C104*100</f>
        <v>45.6669358185437</v>
      </c>
    </row>
    <row r="105" spans="1:8" s="34" customFormat="1" ht="12.75">
      <c r="A105" s="36"/>
      <c r="B105" s="36"/>
      <c r="C105" s="36"/>
      <c r="D105" s="36"/>
      <c r="E105" s="36"/>
      <c r="F105" s="36"/>
      <c r="G105" s="36"/>
      <c r="H105" s="36"/>
    </row>
    <row r="106" spans="1:8" s="34" customFormat="1" ht="12.75" customHeight="1">
      <c r="A106" s="112" t="s">
        <v>107</v>
      </c>
      <c r="B106" s="113"/>
      <c r="C106" s="113"/>
      <c r="D106" s="113"/>
      <c r="E106" s="113"/>
      <c r="F106" s="113"/>
      <c r="G106" s="113"/>
      <c r="H106" s="114"/>
    </row>
    <row r="107" spans="1:8" s="34" customFormat="1" ht="12.75">
      <c r="A107" s="36"/>
      <c r="B107" s="36"/>
      <c r="C107" s="36"/>
      <c r="D107" s="36"/>
      <c r="E107" s="42"/>
      <c r="F107" s="36"/>
      <c r="G107" s="36"/>
      <c r="H107" s="36"/>
    </row>
    <row r="108" spans="1:8" s="34" customFormat="1" ht="12.75" customHeight="1">
      <c r="A108" s="39" t="s">
        <v>27</v>
      </c>
      <c r="B108" s="40" t="s">
        <v>102</v>
      </c>
      <c r="C108" s="41">
        <v>4471140000</v>
      </c>
      <c r="D108" s="42">
        <v>1796916178</v>
      </c>
      <c r="E108" s="42">
        <v>358872000</v>
      </c>
      <c r="F108" s="41">
        <f>D108+E108</f>
        <v>2155788178</v>
      </c>
      <c r="G108" s="41">
        <f>C108-F108</f>
        <v>2315351822</v>
      </c>
      <c r="H108" s="44">
        <f>F108/C108*100</f>
        <v>48.21562684237129</v>
      </c>
    </row>
    <row r="109" spans="1:8" s="34" customFormat="1" ht="12.75" customHeight="1">
      <c r="A109" s="39" t="s">
        <v>28</v>
      </c>
      <c r="B109" s="40" t="s">
        <v>103</v>
      </c>
      <c r="C109" s="41">
        <v>497139000</v>
      </c>
      <c r="D109" s="42">
        <v>176356750</v>
      </c>
      <c r="E109" s="42">
        <v>0</v>
      </c>
      <c r="F109" s="41">
        <f>D109+E109</f>
        <v>176356750</v>
      </c>
      <c r="G109" s="41">
        <f>C109-F109</f>
        <v>320782250</v>
      </c>
      <c r="H109" s="44">
        <f>F109/C109*100</f>
        <v>35.47433413994879</v>
      </c>
    </row>
    <row r="110" spans="1:8" s="34" customFormat="1" ht="12.75" customHeight="1">
      <c r="A110" s="115" t="s">
        <v>68</v>
      </c>
      <c r="B110" s="116"/>
      <c r="C110" s="32">
        <f>SUM(C108:C109)</f>
        <v>4968279000</v>
      </c>
      <c r="D110" s="32">
        <f>SUM(D108:D109)</f>
        <v>1973272928</v>
      </c>
      <c r="E110" s="32">
        <f>SUM(E108:E109)</f>
        <v>358872000</v>
      </c>
      <c r="F110" s="32">
        <f>SUM(F108:F109)</f>
        <v>2332144928</v>
      </c>
      <c r="G110" s="32">
        <f>SUM(G108:G109)</f>
        <v>2636134072</v>
      </c>
      <c r="H110" s="33">
        <f>F110/C110*100</f>
        <v>46.94069974733706</v>
      </c>
    </row>
    <row r="111" spans="1:8" s="34" customFormat="1" ht="12.75">
      <c r="A111" s="36"/>
      <c r="B111" s="36"/>
      <c r="C111" s="36"/>
      <c r="D111" s="36"/>
      <c r="E111" s="36"/>
      <c r="F111" s="36"/>
      <c r="G111" s="36"/>
      <c r="H111" s="36"/>
    </row>
    <row r="112" spans="1:8" s="34" customFormat="1" ht="12.75" customHeight="1">
      <c r="A112" s="112" t="s">
        <v>108</v>
      </c>
      <c r="B112" s="113"/>
      <c r="C112" s="113"/>
      <c r="D112" s="113"/>
      <c r="E112" s="113"/>
      <c r="F112" s="113"/>
      <c r="G112" s="113"/>
      <c r="H112" s="114"/>
    </row>
    <row r="113" spans="1:8" s="34" customFormat="1" ht="12.75">
      <c r="A113" s="36"/>
      <c r="B113" s="36"/>
      <c r="C113" s="36"/>
      <c r="D113" s="36"/>
      <c r="E113" s="36"/>
      <c r="F113" s="36"/>
      <c r="G113" s="36"/>
      <c r="H113" s="36"/>
    </row>
    <row r="114" spans="1:8" s="34" customFormat="1" ht="12.75" customHeight="1">
      <c r="A114" s="39" t="s">
        <v>27</v>
      </c>
      <c r="B114" s="40" t="s">
        <v>102</v>
      </c>
      <c r="C114" s="41">
        <v>190560000</v>
      </c>
      <c r="D114" s="42">
        <v>77637400</v>
      </c>
      <c r="E114" s="42">
        <v>15588000</v>
      </c>
      <c r="F114" s="41">
        <f>D114+E114</f>
        <v>93225400</v>
      </c>
      <c r="G114" s="41">
        <f>C114-F114</f>
        <v>97334600</v>
      </c>
      <c r="H114" s="44">
        <f>F114/C114*100</f>
        <v>48.9218094038623</v>
      </c>
    </row>
    <row r="115" spans="1:8" s="34" customFormat="1" ht="12.75" customHeight="1">
      <c r="A115" s="39" t="s">
        <v>28</v>
      </c>
      <c r="B115" s="40" t="s">
        <v>103</v>
      </c>
      <c r="C115" s="41">
        <v>23281000</v>
      </c>
      <c r="D115" s="42">
        <v>1940000</v>
      </c>
      <c r="E115" s="42">
        <v>0</v>
      </c>
      <c r="F115" s="41">
        <f>D115+E115</f>
        <v>1940000</v>
      </c>
      <c r="G115" s="41">
        <f>C115-F115</f>
        <v>21341000</v>
      </c>
      <c r="H115" s="44">
        <f>F115/C115*100</f>
        <v>8.33297538765517</v>
      </c>
    </row>
    <row r="116" spans="1:8" s="34" customFormat="1" ht="12.75" customHeight="1">
      <c r="A116" s="115" t="s">
        <v>69</v>
      </c>
      <c r="B116" s="116"/>
      <c r="C116" s="32">
        <f>SUM(C114:C115)</f>
        <v>213841000</v>
      </c>
      <c r="D116" s="32">
        <f>SUM(D114:D115)</f>
        <v>79577400</v>
      </c>
      <c r="E116" s="32">
        <f>SUM(E114:E115)</f>
        <v>15588000</v>
      </c>
      <c r="F116" s="32">
        <f>SUM(F114:F115)</f>
        <v>95165400</v>
      </c>
      <c r="G116" s="32">
        <f>SUM(G114:G115)</f>
        <v>118675600</v>
      </c>
      <c r="H116" s="33">
        <f>F116/C116*100</f>
        <v>44.50287830677934</v>
      </c>
    </row>
    <row r="117" spans="1:8" s="34" customFormat="1" ht="12.75">
      <c r="A117" s="36"/>
      <c r="B117" s="36"/>
      <c r="C117" s="36"/>
      <c r="D117" s="36"/>
      <c r="E117" s="36"/>
      <c r="F117" s="36"/>
      <c r="G117" s="36"/>
      <c r="H117" s="36"/>
    </row>
    <row r="118" spans="1:8" s="34" customFormat="1" ht="12.75" customHeight="1">
      <c r="A118" s="112" t="s">
        <v>91</v>
      </c>
      <c r="B118" s="113"/>
      <c r="C118" s="113"/>
      <c r="D118" s="113"/>
      <c r="E118" s="113"/>
      <c r="F118" s="113"/>
      <c r="G118" s="113"/>
      <c r="H118" s="114"/>
    </row>
    <row r="119" spans="1:8" s="34" customFormat="1" ht="12.75" customHeight="1">
      <c r="A119" s="39" t="s">
        <v>27</v>
      </c>
      <c r="B119" s="40" t="s">
        <v>102</v>
      </c>
      <c r="C119" s="41">
        <v>139320000</v>
      </c>
      <c r="D119" s="42">
        <v>38674000</v>
      </c>
      <c r="E119" s="42">
        <v>7650000</v>
      </c>
      <c r="F119" s="41">
        <f>D119+E119</f>
        <v>46324000</v>
      </c>
      <c r="G119" s="41">
        <f>C119-F119</f>
        <v>92996000</v>
      </c>
      <c r="H119" s="44">
        <f>F119/C119*100</f>
        <v>33.25007177720356</v>
      </c>
    </row>
    <row r="120" spans="1:8" s="34" customFormat="1" ht="12.75" customHeight="1">
      <c r="A120" s="39" t="s">
        <v>28</v>
      </c>
      <c r="B120" s="40" t="s">
        <v>103</v>
      </c>
      <c r="C120" s="41">
        <v>43589000</v>
      </c>
      <c r="D120" s="42">
        <v>3632000</v>
      </c>
      <c r="E120" s="42">
        <v>0</v>
      </c>
      <c r="F120" s="41">
        <f>D120+E120</f>
        <v>3632000</v>
      </c>
      <c r="G120" s="41">
        <f>C120-F120</f>
        <v>39957000</v>
      </c>
      <c r="H120" s="44">
        <f>F120/C120*100</f>
        <v>8.332377434673885</v>
      </c>
    </row>
    <row r="121" spans="1:8" s="34" customFormat="1" ht="12.75" customHeight="1">
      <c r="A121" s="115" t="s">
        <v>63</v>
      </c>
      <c r="B121" s="116"/>
      <c r="C121" s="32">
        <f>SUM(C119:C120)</f>
        <v>182909000</v>
      </c>
      <c r="D121" s="32">
        <f>SUM(D119:D120)</f>
        <v>42306000</v>
      </c>
      <c r="E121" s="32">
        <f>SUM(E119:E120)</f>
        <v>7650000</v>
      </c>
      <c r="F121" s="32">
        <f>SUM(F119:F120)</f>
        <v>49956000</v>
      </c>
      <c r="G121" s="32">
        <f>SUM(G119:G120)</f>
        <v>132953000</v>
      </c>
      <c r="H121" s="33">
        <f>F121/C121*100</f>
        <v>27.31194200394732</v>
      </c>
    </row>
    <row r="122" spans="1:8" s="34" customFormat="1" ht="12.75">
      <c r="A122" s="36"/>
      <c r="B122" s="36"/>
      <c r="C122" s="36"/>
      <c r="D122" s="36"/>
      <c r="E122" s="36"/>
      <c r="F122" s="36"/>
      <c r="G122" s="36"/>
      <c r="H122" s="36"/>
    </row>
    <row r="123" spans="1:8" s="34" customFormat="1" ht="12.75" customHeight="1">
      <c r="A123" s="115" t="s">
        <v>109</v>
      </c>
      <c r="B123" s="116"/>
      <c r="C123" s="32">
        <f>C80+C86+C92+C98+C104+C110+C116+C121</f>
        <v>24349068000</v>
      </c>
      <c r="D123" s="32">
        <f>D80+D86+D92+D98+D104+D110+D116+D121</f>
        <v>9508060686.98</v>
      </c>
      <c r="E123" s="32">
        <f>E80+E86+E92+E98+E104+E110+E116+E121</f>
        <v>1829770500</v>
      </c>
      <c r="F123" s="32">
        <f>F80+F86+F92+F98+F104+F110+F116+F121</f>
        <v>11337831186.98</v>
      </c>
      <c r="G123" s="32">
        <f>G80+G86+G92+G98+G104+G110+G116+G121</f>
        <v>13011236813.02</v>
      </c>
      <c r="H123" s="33">
        <f>F123/C123*100</f>
        <v>46.56371729291651</v>
      </c>
    </row>
    <row r="124" spans="1:8" s="34" customFormat="1" ht="12.75">
      <c r="A124" s="36"/>
      <c r="B124" s="36"/>
      <c r="C124" s="37"/>
      <c r="D124" s="37">
        <f>1809024500-E124</f>
        <v>869000</v>
      </c>
      <c r="E124" s="61">
        <f>E123-E103-E79</f>
        <v>1808155500</v>
      </c>
      <c r="F124" s="37"/>
      <c r="G124" s="36"/>
      <c r="H124" s="36"/>
    </row>
    <row r="125" spans="1:8" s="34" customFormat="1" ht="12.75">
      <c r="A125" s="117" t="s">
        <v>110</v>
      </c>
      <c r="B125" s="118"/>
      <c r="C125" s="118"/>
      <c r="D125" s="118"/>
      <c r="E125" s="118"/>
      <c r="F125" s="118"/>
      <c r="G125" s="118"/>
      <c r="H125" s="119"/>
    </row>
    <row r="126" spans="1:8" s="34" customFormat="1" ht="12.75">
      <c r="A126" s="36"/>
      <c r="B126" s="36"/>
      <c r="C126" s="49"/>
      <c r="D126" s="36"/>
      <c r="E126" s="50"/>
      <c r="F126" s="37"/>
      <c r="G126" s="37"/>
      <c r="H126" s="36"/>
    </row>
    <row r="127" spans="1:8" s="34" customFormat="1" ht="12.75" customHeight="1">
      <c r="A127" s="112" t="s">
        <v>111</v>
      </c>
      <c r="B127" s="113"/>
      <c r="C127" s="113"/>
      <c r="D127" s="113"/>
      <c r="E127" s="113"/>
      <c r="F127" s="113"/>
      <c r="G127" s="113"/>
      <c r="H127" s="114"/>
    </row>
    <row r="128" spans="1:8" s="34" customFormat="1" ht="12.75">
      <c r="A128" s="36"/>
      <c r="B128" s="36"/>
      <c r="C128" s="36"/>
      <c r="D128" s="36"/>
      <c r="E128" s="36"/>
      <c r="F128" s="36"/>
      <c r="G128" s="36"/>
      <c r="H128" s="36"/>
    </row>
    <row r="129" spans="1:8" s="34" customFormat="1" ht="12.75" customHeight="1">
      <c r="A129" s="39" t="s">
        <v>29</v>
      </c>
      <c r="B129" s="40" t="s">
        <v>30</v>
      </c>
      <c r="C129" s="41">
        <v>1194980000</v>
      </c>
      <c r="D129" s="42">
        <v>0</v>
      </c>
      <c r="E129" s="42">
        <v>209222000</v>
      </c>
      <c r="F129" s="41">
        <f>D129+E129</f>
        <v>209222000</v>
      </c>
      <c r="G129" s="41">
        <f>C129-F129</f>
        <v>985758000</v>
      </c>
      <c r="H129" s="44">
        <f>F129/C129*100</f>
        <v>17.5084101825972</v>
      </c>
    </row>
    <row r="130" spans="1:8" s="34" customFormat="1" ht="12.75" customHeight="1">
      <c r="A130" s="39" t="s">
        <v>31</v>
      </c>
      <c r="B130" s="40" t="s">
        <v>112</v>
      </c>
      <c r="C130" s="41">
        <v>55036000</v>
      </c>
      <c r="D130" s="42">
        <v>0</v>
      </c>
      <c r="E130" s="42">
        <v>54428000</v>
      </c>
      <c r="F130" s="41">
        <f>D130+E130</f>
        <v>54428000</v>
      </c>
      <c r="G130" s="41">
        <f>C130-F130</f>
        <v>608000</v>
      </c>
      <c r="H130" s="44">
        <f>F130/C130*100</f>
        <v>98.89526855149356</v>
      </c>
    </row>
    <row r="131" spans="1:8" s="34" customFormat="1" ht="12.75" customHeight="1">
      <c r="A131" s="115" t="s">
        <v>70</v>
      </c>
      <c r="B131" s="116"/>
      <c r="C131" s="32">
        <f>SUM(C129:C130)</f>
        <v>1250016000</v>
      </c>
      <c r="D131" s="32">
        <f>SUM(D129:D130)</f>
        <v>0</v>
      </c>
      <c r="E131" s="32">
        <f>SUM(E129:E130)</f>
        <v>263650000</v>
      </c>
      <c r="F131" s="32">
        <f>SUM(F129:F130)</f>
        <v>263650000</v>
      </c>
      <c r="G131" s="32">
        <f>SUM(G129:G130)</f>
        <v>986366000</v>
      </c>
      <c r="H131" s="33">
        <f>F131/C131*100</f>
        <v>21.091730025855668</v>
      </c>
    </row>
    <row r="132" spans="1:8" s="34" customFormat="1" ht="12.75">
      <c r="A132" s="36"/>
      <c r="B132" s="36"/>
      <c r="C132" s="36"/>
      <c r="D132" s="36"/>
      <c r="E132" s="36"/>
      <c r="F132" s="36"/>
      <c r="G132" s="36"/>
      <c r="H132" s="36"/>
    </row>
    <row r="133" spans="1:8" s="34" customFormat="1" ht="12.75" customHeight="1">
      <c r="A133" s="112" t="s">
        <v>32</v>
      </c>
      <c r="B133" s="113"/>
      <c r="C133" s="113"/>
      <c r="D133" s="113"/>
      <c r="E133" s="113"/>
      <c r="F133" s="113"/>
      <c r="G133" s="113"/>
      <c r="H133" s="114"/>
    </row>
    <row r="134" spans="1:8" s="34" customFormat="1" ht="12.75">
      <c r="A134" s="36"/>
      <c r="B134" s="36"/>
      <c r="C134" s="36"/>
      <c r="D134" s="36"/>
      <c r="E134" s="36"/>
      <c r="F134" s="36"/>
      <c r="G134" s="36"/>
      <c r="H134" s="36"/>
    </row>
    <row r="135" spans="1:8" s="34" customFormat="1" ht="12.75" customHeight="1">
      <c r="A135" s="39" t="s">
        <v>33</v>
      </c>
      <c r="B135" s="40" t="s">
        <v>34</v>
      </c>
      <c r="C135" s="42">
        <v>1077250500</v>
      </c>
      <c r="D135" s="42">
        <v>1077250500</v>
      </c>
      <c r="E135" s="42">
        <v>0</v>
      </c>
      <c r="F135" s="41">
        <f>D135+E135</f>
        <v>1077250500</v>
      </c>
      <c r="G135" s="41">
        <f>C135-F135</f>
        <v>0</v>
      </c>
      <c r="H135" s="44">
        <f>F135/C135*100</f>
        <v>100</v>
      </c>
    </row>
    <row r="136" spans="1:8" s="34" customFormat="1" ht="12.75" customHeight="1">
      <c r="A136" s="115" t="s">
        <v>71</v>
      </c>
      <c r="B136" s="116"/>
      <c r="C136" s="32">
        <f>SUM(C135)</f>
        <v>1077250500</v>
      </c>
      <c r="D136" s="32">
        <f>SUM(D135)</f>
        <v>1077250500</v>
      </c>
      <c r="E136" s="32">
        <f>SUM(E135)</f>
        <v>0</v>
      </c>
      <c r="F136" s="32">
        <f>SUM(F135)</f>
        <v>1077250500</v>
      </c>
      <c r="G136" s="32">
        <f>SUM(G135)</f>
        <v>0</v>
      </c>
      <c r="H136" s="33">
        <f>F136/C136*100</f>
        <v>100</v>
      </c>
    </row>
    <row r="137" spans="1:8" s="34" customFormat="1" ht="12.75">
      <c r="A137" s="36"/>
      <c r="B137" s="36"/>
      <c r="C137" s="36"/>
      <c r="D137" s="36"/>
      <c r="E137" s="36"/>
      <c r="F137" s="36"/>
      <c r="G137" s="36"/>
      <c r="H137" s="36"/>
    </row>
    <row r="138" spans="1:8" s="34" customFormat="1" ht="12.75" customHeight="1">
      <c r="A138" s="112" t="s">
        <v>116</v>
      </c>
      <c r="B138" s="113"/>
      <c r="C138" s="113"/>
      <c r="D138" s="113"/>
      <c r="E138" s="113"/>
      <c r="F138" s="113"/>
      <c r="G138" s="113"/>
      <c r="H138" s="114"/>
    </row>
    <row r="139" spans="1:8" s="34" customFormat="1" ht="12.75">
      <c r="A139" s="36"/>
      <c r="B139" s="36"/>
      <c r="C139" s="36"/>
      <c r="D139" s="36"/>
      <c r="E139" s="36"/>
      <c r="F139" s="36"/>
      <c r="G139" s="36"/>
      <c r="H139" s="36"/>
    </row>
    <row r="140" spans="1:8" s="34" customFormat="1" ht="12.75" customHeight="1">
      <c r="A140" s="39" t="s">
        <v>31</v>
      </c>
      <c r="B140" s="40" t="s">
        <v>113</v>
      </c>
      <c r="C140" s="41">
        <v>100000000</v>
      </c>
      <c r="D140" s="42">
        <v>0</v>
      </c>
      <c r="E140" s="42">
        <v>0</v>
      </c>
      <c r="F140" s="41">
        <f>D140+E140</f>
        <v>0</v>
      </c>
      <c r="G140" s="41">
        <f>C140-F140</f>
        <v>100000000</v>
      </c>
      <c r="H140" s="44">
        <f>F140/C140*100</f>
        <v>0</v>
      </c>
    </row>
    <row r="141" spans="1:8" s="34" customFormat="1" ht="12.75" customHeight="1">
      <c r="A141" s="115" t="s">
        <v>72</v>
      </c>
      <c r="B141" s="116"/>
      <c r="C141" s="32">
        <f>SUM(C140)</f>
        <v>100000000</v>
      </c>
      <c r="D141" s="32">
        <f>SUM(D140)</f>
        <v>0</v>
      </c>
      <c r="E141" s="32">
        <f>SUM(E140)</f>
        <v>0</v>
      </c>
      <c r="F141" s="32">
        <f>SUM(F140)</f>
        <v>0</v>
      </c>
      <c r="G141" s="32">
        <f>SUM(G140)</f>
        <v>100000000</v>
      </c>
      <c r="H141" s="33">
        <f>F141/C141*100</f>
        <v>0</v>
      </c>
    </row>
    <row r="142" spans="1:8" s="34" customFormat="1" ht="12.75">
      <c r="A142" s="36"/>
      <c r="B142" s="36"/>
      <c r="C142" s="36"/>
      <c r="D142" s="36"/>
      <c r="E142" s="36"/>
      <c r="F142" s="36"/>
      <c r="G142" s="36"/>
      <c r="H142" s="36"/>
    </row>
    <row r="143" spans="1:8" s="34" customFormat="1" ht="12.75" customHeight="1">
      <c r="A143" s="112" t="s">
        <v>89</v>
      </c>
      <c r="B143" s="113"/>
      <c r="C143" s="113"/>
      <c r="D143" s="113"/>
      <c r="E143" s="113"/>
      <c r="F143" s="113"/>
      <c r="G143" s="113"/>
      <c r="H143" s="114"/>
    </row>
    <row r="144" spans="1:8" s="34" customFormat="1" ht="12.75">
      <c r="A144" s="36"/>
      <c r="B144" s="36"/>
      <c r="C144" s="36"/>
      <c r="D144" s="36"/>
      <c r="E144" s="36"/>
      <c r="F144" s="36"/>
      <c r="G144" s="36"/>
      <c r="H144" s="36"/>
    </row>
    <row r="145" spans="1:8" s="34" customFormat="1" ht="12.75" customHeight="1">
      <c r="A145" s="39" t="s">
        <v>35</v>
      </c>
      <c r="B145" s="40" t="s">
        <v>114</v>
      </c>
      <c r="C145" s="41">
        <v>837424000</v>
      </c>
      <c r="D145" s="42">
        <v>418712000</v>
      </c>
      <c r="E145" s="42">
        <v>0</v>
      </c>
      <c r="F145" s="41">
        <f>D145+E145</f>
        <v>418712000</v>
      </c>
      <c r="G145" s="41">
        <f>C145-F145</f>
        <v>418712000</v>
      </c>
      <c r="H145" s="44">
        <f>F145/C145*100</f>
        <v>50</v>
      </c>
    </row>
    <row r="146" spans="1:8" s="34" customFormat="1" ht="12.75" customHeight="1">
      <c r="A146" s="39">
        <v>130124</v>
      </c>
      <c r="B146" s="54" t="s">
        <v>145</v>
      </c>
      <c r="C146" s="41">
        <v>48227183</v>
      </c>
      <c r="D146" s="55">
        <v>48227183</v>
      </c>
      <c r="E146" s="55">
        <v>0</v>
      </c>
      <c r="F146" s="41">
        <f>D146+E146</f>
        <v>48227183</v>
      </c>
      <c r="G146" s="41">
        <f>C146-F146</f>
        <v>0</v>
      </c>
      <c r="H146" s="44">
        <f>F146/C146*100</f>
        <v>100</v>
      </c>
    </row>
    <row r="147" spans="1:8" s="34" customFormat="1" ht="12.75" customHeight="1">
      <c r="A147" s="39">
        <v>130125</v>
      </c>
      <c r="B147" s="54" t="s">
        <v>151</v>
      </c>
      <c r="C147" s="41">
        <v>4596000</v>
      </c>
      <c r="D147" s="55">
        <v>0</v>
      </c>
      <c r="E147" s="55">
        <v>4596000</v>
      </c>
      <c r="F147" s="41">
        <f>D147+E147</f>
        <v>4596000</v>
      </c>
      <c r="G147" s="41">
        <f>C147-F147</f>
        <v>0</v>
      </c>
      <c r="H147" s="44">
        <f>F147/C147*100</f>
        <v>100</v>
      </c>
    </row>
    <row r="148" spans="1:8" s="34" customFormat="1" ht="12.75" customHeight="1">
      <c r="A148" s="115" t="s">
        <v>62</v>
      </c>
      <c r="B148" s="116"/>
      <c r="C148" s="32">
        <f>SUM(C145:C147)</f>
        <v>890247183</v>
      </c>
      <c r="D148" s="32">
        <f>SUM(D145:D147)</f>
        <v>466939183</v>
      </c>
      <c r="E148" s="32">
        <f>SUM(E145:E147)</f>
        <v>4596000</v>
      </c>
      <c r="F148" s="32">
        <f>SUM(F145:F147)</f>
        <v>471535183</v>
      </c>
      <c r="G148" s="32">
        <f>SUM(G145:G147)</f>
        <v>418712000</v>
      </c>
      <c r="H148" s="33">
        <f>F148/C148*100</f>
        <v>52.96677057836868</v>
      </c>
    </row>
    <row r="149" spans="1:8" s="34" customFormat="1" ht="12.75">
      <c r="A149" s="36"/>
      <c r="B149" s="36"/>
      <c r="C149" s="36"/>
      <c r="D149" s="36"/>
      <c r="E149" s="36"/>
      <c r="F149" s="36"/>
      <c r="G149" s="36"/>
      <c r="H149" s="36"/>
    </row>
    <row r="150" spans="1:8" s="34" customFormat="1" ht="12.75" customHeight="1">
      <c r="A150" s="112" t="s">
        <v>115</v>
      </c>
      <c r="B150" s="113"/>
      <c r="C150" s="113"/>
      <c r="D150" s="113"/>
      <c r="E150" s="113"/>
      <c r="F150" s="113"/>
      <c r="G150" s="113"/>
      <c r="H150" s="114"/>
    </row>
    <row r="151" spans="1:8" s="34" customFormat="1" ht="12.75">
      <c r="A151" s="36"/>
      <c r="B151" s="36"/>
      <c r="C151" s="36"/>
      <c r="D151" s="36"/>
      <c r="E151" s="36"/>
      <c r="F151" s="36"/>
      <c r="G151" s="36"/>
      <c r="H151" s="36"/>
    </row>
    <row r="152" spans="1:8" s="34" customFormat="1" ht="12.75" customHeight="1">
      <c r="A152" s="39" t="s">
        <v>36</v>
      </c>
      <c r="B152" s="51" t="s">
        <v>117</v>
      </c>
      <c r="C152" s="41">
        <v>261704000</v>
      </c>
      <c r="D152" s="42">
        <v>0</v>
      </c>
      <c r="E152" s="42">
        <v>0</v>
      </c>
      <c r="F152" s="41">
        <f>D152+E152</f>
        <v>0</v>
      </c>
      <c r="G152" s="41">
        <f>C152-F152</f>
        <v>261704000</v>
      </c>
      <c r="H152" s="44">
        <f>F152/C152*100</f>
        <v>0</v>
      </c>
    </row>
    <row r="153" spans="1:8" s="34" customFormat="1" ht="12.75" customHeight="1">
      <c r="A153" s="115" t="s">
        <v>73</v>
      </c>
      <c r="B153" s="116"/>
      <c r="C153" s="32">
        <f>SUM(C152)</f>
        <v>261704000</v>
      </c>
      <c r="D153" s="32">
        <f>SUM(D152)</f>
        <v>0</v>
      </c>
      <c r="E153" s="32">
        <f>SUM(E152)</f>
        <v>0</v>
      </c>
      <c r="F153" s="32">
        <f>SUM(F152)</f>
        <v>0</v>
      </c>
      <c r="G153" s="32">
        <f>SUM(G152)</f>
        <v>261704000</v>
      </c>
      <c r="H153" s="33">
        <f>F153/C153*100</f>
        <v>0</v>
      </c>
    </row>
    <row r="154" spans="1:8" s="34" customFormat="1" ht="12.75">
      <c r="A154" s="36"/>
      <c r="B154" s="36"/>
      <c r="C154" s="36"/>
      <c r="D154" s="36"/>
      <c r="E154" s="36"/>
      <c r="F154" s="36"/>
      <c r="G154" s="36"/>
      <c r="H154" s="36"/>
    </row>
    <row r="155" spans="1:8" s="34" customFormat="1" ht="12.75" customHeight="1">
      <c r="A155" s="112" t="s">
        <v>108</v>
      </c>
      <c r="B155" s="113"/>
      <c r="C155" s="113"/>
      <c r="D155" s="113"/>
      <c r="E155" s="113"/>
      <c r="F155" s="113"/>
      <c r="G155" s="113"/>
      <c r="H155" s="114"/>
    </row>
    <row r="156" spans="1:8" s="34" customFormat="1" ht="12.75">
      <c r="A156" s="36"/>
      <c r="B156" s="36"/>
      <c r="C156" s="36"/>
      <c r="D156" s="36"/>
      <c r="E156" s="36"/>
      <c r="F156" s="36"/>
      <c r="G156" s="36"/>
      <c r="H156" s="36"/>
    </row>
    <row r="157" spans="1:8" s="34" customFormat="1" ht="12.75" customHeight="1">
      <c r="A157" s="39" t="s">
        <v>37</v>
      </c>
      <c r="B157" s="40" t="s">
        <v>118</v>
      </c>
      <c r="C157" s="41">
        <v>546795623.91</v>
      </c>
      <c r="D157" s="42">
        <v>528559507.2</v>
      </c>
      <c r="E157" s="42">
        <v>18236116.71</v>
      </c>
      <c r="F157" s="41">
        <f>D157+E157</f>
        <v>546795623.91</v>
      </c>
      <c r="G157" s="41">
        <f>C157-F157</f>
        <v>0</v>
      </c>
      <c r="H157" s="44">
        <f>F157/C157*100</f>
        <v>100</v>
      </c>
    </row>
    <row r="158" spans="1:8" s="34" customFormat="1" ht="12.75" customHeight="1">
      <c r="A158" s="115" t="s">
        <v>69</v>
      </c>
      <c r="B158" s="116"/>
      <c r="C158" s="32">
        <f>SUM(C157)</f>
        <v>546795623.91</v>
      </c>
      <c r="D158" s="32">
        <f>SUM(D157)</f>
        <v>528559507.2</v>
      </c>
      <c r="E158" s="32">
        <f>SUM(E157)</f>
        <v>18236116.71</v>
      </c>
      <c r="F158" s="32">
        <f>SUM(F157)</f>
        <v>546795623.91</v>
      </c>
      <c r="G158" s="32">
        <f>SUM(G157)</f>
        <v>0</v>
      </c>
      <c r="H158" s="33">
        <f>F158/C158*100</f>
        <v>100</v>
      </c>
    </row>
    <row r="159" spans="1:8" s="34" customFormat="1" ht="12.75">
      <c r="A159" s="36"/>
      <c r="B159" s="36"/>
      <c r="C159" s="36"/>
      <c r="D159" s="36"/>
      <c r="E159" s="36"/>
      <c r="F159" s="36"/>
      <c r="G159" s="36"/>
      <c r="H159" s="36"/>
    </row>
    <row r="160" spans="1:8" s="34" customFormat="1" ht="12.75" customHeight="1">
      <c r="A160" s="112" t="s">
        <v>119</v>
      </c>
      <c r="B160" s="113"/>
      <c r="C160" s="113"/>
      <c r="D160" s="113"/>
      <c r="E160" s="113"/>
      <c r="F160" s="113"/>
      <c r="G160" s="113"/>
      <c r="H160" s="114"/>
    </row>
    <row r="161" spans="1:8" s="34" customFormat="1" ht="12.75">
      <c r="A161" s="36"/>
      <c r="B161" s="36"/>
      <c r="C161" s="36"/>
      <c r="D161" s="36"/>
      <c r="E161" s="36"/>
      <c r="F161" s="36"/>
      <c r="G161" s="36"/>
      <c r="H161" s="36"/>
    </row>
    <row r="162" spans="1:8" s="34" customFormat="1" ht="12.75" customHeight="1">
      <c r="A162" s="39" t="s">
        <v>38</v>
      </c>
      <c r="B162" s="40" t="s">
        <v>120</v>
      </c>
      <c r="C162" s="41">
        <v>2161370000</v>
      </c>
      <c r="D162" s="42">
        <v>620530805.51</v>
      </c>
      <c r="E162" s="42">
        <v>210670099.04</v>
      </c>
      <c r="F162" s="41">
        <f>D162+E162</f>
        <v>831200904.55</v>
      </c>
      <c r="G162" s="41">
        <f>C162-F162</f>
        <v>1330169095.45</v>
      </c>
      <c r="H162" s="44">
        <f aca="true" t="shared" si="7" ref="H162:H167">F162/C162*100</f>
        <v>38.45713156701536</v>
      </c>
    </row>
    <row r="163" spans="1:8" ht="12.75" customHeight="1">
      <c r="A163" s="98" t="s">
        <v>74</v>
      </c>
      <c r="B163" s="99"/>
      <c r="C163" s="13">
        <f>SUM(C162)</f>
        <v>2161370000</v>
      </c>
      <c r="D163" s="13">
        <f>SUM(D162)</f>
        <v>620530805.51</v>
      </c>
      <c r="E163" s="13">
        <f>SUM(E162)</f>
        <v>210670099.04</v>
      </c>
      <c r="F163" s="13">
        <f>SUM(F162)</f>
        <v>831200904.55</v>
      </c>
      <c r="G163" s="13">
        <f>SUM(G162)</f>
        <v>1330169095.45</v>
      </c>
      <c r="H163" s="5">
        <f t="shared" si="7"/>
        <v>38.45713156701536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 customHeight="1">
      <c r="A165" s="98" t="s">
        <v>123</v>
      </c>
      <c r="B165" s="99"/>
      <c r="C165" s="13">
        <f>C131+C136+C141+C148+C153+C158+C163</f>
        <v>6287383306.91</v>
      </c>
      <c r="D165" s="13">
        <f>D131+D136+D141+D148+D153+D158+D163</f>
        <v>2693279995.71</v>
      </c>
      <c r="E165" s="13">
        <f>E131+E136+E141+E148+E153+E158+E163</f>
        <v>497152215.75</v>
      </c>
      <c r="F165" s="13">
        <f>F131+F136+F141+F148+F153+F158+F163</f>
        <v>3190432211.46</v>
      </c>
      <c r="G165" s="13">
        <f>G131+G136+G141+G148+G153+G158+G163</f>
        <v>3096951095.45</v>
      </c>
      <c r="H165" s="5">
        <f t="shared" si="7"/>
        <v>50.74340239370536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98" t="s">
        <v>124</v>
      </c>
      <c r="B167" s="99"/>
      <c r="C167" s="13">
        <f>C72+C123+C165</f>
        <v>32775972306.91</v>
      </c>
      <c r="D167" s="13">
        <f>D72+D123+D165</f>
        <v>13115005675.369999</v>
      </c>
      <c r="E167" s="13">
        <f>E72+E123+E165</f>
        <v>2375915711.4</v>
      </c>
      <c r="F167" s="13">
        <f>F72+F123+F165</f>
        <v>15490921386.77</v>
      </c>
      <c r="G167" s="13">
        <f>G72+G123+G165</f>
        <v>17285050920.14</v>
      </c>
      <c r="H167" s="5">
        <f t="shared" si="7"/>
        <v>47.26304147963941</v>
      </c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3.5" customHeight="1">
      <c r="A169" s="100" t="s">
        <v>121</v>
      </c>
      <c r="B169" s="101"/>
      <c r="C169" s="17">
        <f>C167</f>
        <v>32775972306.91</v>
      </c>
      <c r="D169" s="17">
        <f>D167</f>
        <v>13115005675.369999</v>
      </c>
      <c r="E169" s="17">
        <f>E167</f>
        <v>2375915711.4</v>
      </c>
      <c r="F169" s="17">
        <f>F167</f>
        <v>15490921386.77</v>
      </c>
      <c r="G169" s="17">
        <f>G167</f>
        <v>17285050920.14</v>
      </c>
      <c r="H169" s="5">
        <f>F169/C169*100</f>
        <v>47.26304147963941</v>
      </c>
    </row>
    <row r="170" spans="1:6" s="57" customFormat="1" ht="15" customHeight="1">
      <c r="A170" s="9"/>
      <c r="B170" s="9"/>
      <c r="C170" s="56"/>
      <c r="D170" s="53"/>
      <c r="F170" s="53"/>
    </row>
    <row r="171" spans="3:6" ht="12.75">
      <c r="C171" s="24"/>
      <c r="E171" s="62"/>
      <c r="F171" s="19"/>
    </row>
    <row r="172" spans="5:6" ht="12.75">
      <c r="E172" s="19"/>
      <c r="F172" s="19"/>
    </row>
    <row r="173" spans="3:6" ht="12.75">
      <c r="C173" s="31"/>
      <c r="F173" s="19"/>
    </row>
    <row r="174" spans="5:6" ht="12.75">
      <c r="E174" s="56"/>
      <c r="F174" s="19"/>
    </row>
  </sheetData>
  <sheetProtection/>
  <mergeCells count="59">
    <mergeCell ref="A160:H160"/>
    <mergeCell ref="A163:B163"/>
    <mergeCell ref="A165:B165"/>
    <mergeCell ref="A167:B167"/>
    <mergeCell ref="A169:B169"/>
    <mergeCell ref="A143:H143"/>
    <mergeCell ref="A148:B148"/>
    <mergeCell ref="A150:H150"/>
    <mergeCell ref="A153:B153"/>
    <mergeCell ref="A155:H155"/>
    <mergeCell ref="A158:B158"/>
    <mergeCell ref="A127:H127"/>
    <mergeCell ref="A131:B131"/>
    <mergeCell ref="A133:H133"/>
    <mergeCell ref="A136:B136"/>
    <mergeCell ref="A138:H138"/>
    <mergeCell ref="A141:B141"/>
    <mergeCell ref="A112:H112"/>
    <mergeCell ref="A116:B116"/>
    <mergeCell ref="A118:H118"/>
    <mergeCell ref="A121:B121"/>
    <mergeCell ref="A123:B123"/>
    <mergeCell ref="A125:H125"/>
    <mergeCell ref="A94:H94"/>
    <mergeCell ref="A98:B98"/>
    <mergeCell ref="A100:H100"/>
    <mergeCell ref="A104:B104"/>
    <mergeCell ref="A106:H106"/>
    <mergeCell ref="A110:B110"/>
    <mergeCell ref="A76:H76"/>
    <mergeCell ref="A80:B80"/>
    <mergeCell ref="A82:H82"/>
    <mergeCell ref="A86:B86"/>
    <mergeCell ref="A88:H88"/>
    <mergeCell ref="A92:B92"/>
    <mergeCell ref="A60:H60"/>
    <mergeCell ref="A63:B63"/>
    <mergeCell ref="A65:H65"/>
    <mergeCell ref="A70:B70"/>
    <mergeCell ref="A72:B72"/>
    <mergeCell ref="A74:H74"/>
    <mergeCell ref="A44:H44"/>
    <mergeCell ref="A48:B48"/>
    <mergeCell ref="A50:H50"/>
    <mergeCell ref="A53:B53"/>
    <mergeCell ref="A55:H55"/>
    <mergeCell ref="A58:B58"/>
    <mergeCell ref="A15:H15"/>
    <mergeCell ref="A26:B26"/>
    <mergeCell ref="A28:H28"/>
    <mergeCell ref="A35:B35"/>
    <mergeCell ref="A37:H37"/>
    <mergeCell ref="A42:B42"/>
    <mergeCell ref="A2:H3"/>
    <mergeCell ref="A5:H5"/>
    <mergeCell ref="A8:H8"/>
    <mergeCell ref="A9:H9"/>
    <mergeCell ref="G10:H10"/>
    <mergeCell ref="A13:H13"/>
  </mergeCells>
  <printOptions/>
  <pageMargins left="0.7" right="0.7" top="0.75" bottom="0.75" header="0.3" footer="0.3"/>
  <pageSetup firstPageNumber="5" useFirstPageNumber="1" horizontalDpi="600" verticalDpi="600" orientation="landscape" scale="88" r:id="rId2"/>
  <headerFooter>
    <oddFooter>&amp;C&amp;"Arial,Bold"&amp;14&amp;P</oddFooter>
  </headerFooter>
  <rowBreaks count="3" manualBreakCount="3">
    <brk id="42" max="7" man="1"/>
    <brk id="86" max="7" man="1"/>
    <brk id="124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4"/>
  <sheetViews>
    <sheetView zoomScalePageLayoutView="0" workbookViewId="0" topLeftCell="A155">
      <selection activeCell="F119" sqref="F119:F120"/>
    </sheetView>
  </sheetViews>
  <sheetFormatPr defaultColWidth="6.8515625" defaultRowHeight="12.75"/>
  <cols>
    <col min="1" max="1" width="7.8515625" style="0" customWidth="1"/>
    <col min="2" max="2" width="40.28125" style="0" customWidth="1"/>
    <col min="3" max="3" width="17.28125" style="0" customWidth="1"/>
    <col min="4" max="4" width="15.8515625" style="0" customWidth="1"/>
    <col min="5" max="5" width="15.28125" style="0" customWidth="1"/>
    <col min="6" max="6" width="17.00390625" style="0" bestFit="1" customWidth="1"/>
    <col min="7" max="7" width="17.7109375" style="0" bestFit="1" customWidth="1"/>
    <col min="8" max="8" width="8.00390625" style="0" customWidth="1"/>
  </cols>
  <sheetData>
    <row r="2" spans="1:8" ht="15" customHeight="1">
      <c r="A2" s="110" t="s">
        <v>154</v>
      </c>
      <c r="B2" s="110"/>
      <c r="C2" s="110"/>
      <c r="D2" s="110"/>
      <c r="E2" s="110"/>
      <c r="F2" s="110"/>
      <c r="G2" s="110"/>
      <c r="H2" s="110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5" spans="1:8" ht="18">
      <c r="A5" s="111" t="s">
        <v>155</v>
      </c>
      <c r="B5" s="111"/>
      <c r="C5" s="111"/>
      <c r="D5" s="111"/>
      <c r="E5" s="111"/>
      <c r="F5" s="111"/>
      <c r="G5" s="111"/>
      <c r="H5" s="111"/>
    </row>
    <row r="7" ht="12.75" customHeight="1">
      <c r="B7" s="9"/>
    </row>
    <row r="8" spans="1:8" ht="20.25" customHeight="1">
      <c r="A8" s="109" t="s">
        <v>41</v>
      </c>
      <c r="B8" s="109"/>
      <c r="C8" s="109"/>
      <c r="D8" s="109"/>
      <c r="E8" s="109"/>
      <c r="F8" s="109"/>
      <c r="G8" s="109"/>
      <c r="H8" s="109"/>
    </row>
    <row r="9" spans="1:8" ht="12.75" customHeight="1">
      <c r="A9" s="109" t="s">
        <v>42</v>
      </c>
      <c r="B9" s="109"/>
      <c r="C9" s="109"/>
      <c r="D9" s="109"/>
      <c r="E9" s="109"/>
      <c r="F9" s="109"/>
      <c r="G9" s="109"/>
      <c r="H9" s="109"/>
    </row>
    <row r="10" spans="7:8" ht="12.75" customHeight="1">
      <c r="G10" s="102" t="s">
        <v>43</v>
      </c>
      <c r="H10" s="102"/>
    </row>
    <row r="11" spans="1:8" s="18" customFormat="1" ht="33.75">
      <c r="A11" s="20" t="s">
        <v>125</v>
      </c>
      <c r="B11" s="21" t="s">
        <v>126</v>
      </c>
      <c r="C11" s="22" t="s">
        <v>132</v>
      </c>
      <c r="D11" s="23" t="s">
        <v>150</v>
      </c>
      <c r="E11" s="23" t="s">
        <v>153</v>
      </c>
      <c r="F11" s="23" t="s">
        <v>152</v>
      </c>
      <c r="G11" s="21" t="s">
        <v>47</v>
      </c>
      <c r="H11" s="23" t="s">
        <v>48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04" t="s">
        <v>122</v>
      </c>
      <c r="B13" s="105"/>
      <c r="C13" s="105"/>
      <c r="D13" s="105"/>
      <c r="E13" s="105"/>
      <c r="F13" s="105"/>
      <c r="G13" s="105"/>
      <c r="H13" s="106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 customHeight="1">
      <c r="A15" s="100" t="s">
        <v>104</v>
      </c>
      <c r="B15" s="103"/>
      <c r="C15" s="103"/>
      <c r="D15" s="103"/>
      <c r="E15" s="103"/>
      <c r="F15" s="103"/>
      <c r="G15" s="103"/>
      <c r="H15" s="10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 customHeight="1">
      <c r="A17" s="2" t="s">
        <v>0</v>
      </c>
      <c r="B17" s="10" t="s">
        <v>49</v>
      </c>
      <c r="C17" s="11">
        <v>49984000</v>
      </c>
      <c r="D17" s="3">
        <v>24002230.2</v>
      </c>
      <c r="E17" s="59">
        <v>1630543</v>
      </c>
      <c r="F17" s="11">
        <f>D17+E17</f>
        <v>25632773.2</v>
      </c>
      <c r="G17" s="11">
        <f>C17-F17</f>
        <v>24351226.8</v>
      </c>
      <c r="H17" s="4">
        <f>F17/C17*100</f>
        <v>51.28195662612036</v>
      </c>
    </row>
    <row r="18" spans="1:8" ht="12.75" customHeight="1">
      <c r="A18" s="2" t="s">
        <v>1</v>
      </c>
      <c r="B18" s="10" t="s">
        <v>50</v>
      </c>
      <c r="C18" s="11">
        <v>4700000</v>
      </c>
      <c r="D18" s="3">
        <v>6888033.65</v>
      </c>
      <c r="E18" s="59">
        <v>0</v>
      </c>
      <c r="F18" s="11">
        <f aca="true" t="shared" si="0" ref="F18:F25">D18+E18</f>
        <v>6888033.65</v>
      </c>
      <c r="G18" s="11">
        <f aca="true" t="shared" si="1" ref="G18:G25">C18-F18</f>
        <v>-2188033.6500000004</v>
      </c>
      <c r="H18" s="4">
        <f aca="true" t="shared" si="2" ref="H18:H26">F18/C18*100</f>
        <v>146.55390744680852</v>
      </c>
    </row>
    <row r="19" spans="1:8" ht="12.75" customHeight="1">
      <c r="A19" s="2" t="s">
        <v>2</v>
      </c>
      <c r="B19" s="10" t="s">
        <v>51</v>
      </c>
      <c r="C19" s="11">
        <v>10500000</v>
      </c>
      <c r="D19" s="3">
        <v>744000</v>
      </c>
      <c r="E19" s="3">
        <v>729300</v>
      </c>
      <c r="F19" s="11">
        <f t="shared" si="0"/>
        <v>1473300</v>
      </c>
      <c r="G19" s="11">
        <f t="shared" si="1"/>
        <v>9026700</v>
      </c>
      <c r="H19" s="4">
        <f t="shared" si="2"/>
        <v>14.031428571428572</v>
      </c>
    </row>
    <row r="20" spans="1:8" ht="12.75" customHeight="1">
      <c r="A20" s="2" t="s">
        <v>3</v>
      </c>
      <c r="B20" s="10" t="s">
        <v>52</v>
      </c>
      <c r="C20" s="11">
        <v>359122800</v>
      </c>
      <c r="D20" s="3">
        <v>12208106.969999999</v>
      </c>
      <c r="E20" s="59">
        <v>1668800</v>
      </c>
      <c r="F20" s="11">
        <f t="shared" si="0"/>
        <v>13876906.969999999</v>
      </c>
      <c r="G20" s="11">
        <f t="shared" si="1"/>
        <v>345245893.03</v>
      </c>
      <c r="H20" s="4">
        <f t="shared" si="2"/>
        <v>3.8641119332996956</v>
      </c>
    </row>
    <row r="21" spans="1:8" ht="12.75" customHeight="1">
      <c r="A21" s="2" t="s">
        <v>4</v>
      </c>
      <c r="B21" s="10" t="s">
        <v>53</v>
      </c>
      <c r="C21" s="11">
        <v>16200000</v>
      </c>
      <c r="D21" s="3">
        <v>1936200</v>
      </c>
      <c r="E21" s="59">
        <v>615000</v>
      </c>
      <c r="F21" s="11">
        <f t="shared" si="0"/>
        <v>2551200</v>
      </c>
      <c r="G21" s="11">
        <f t="shared" si="1"/>
        <v>13648800</v>
      </c>
      <c r="H21" s="4">
        <f t="shared" si="2"/>
        <v>15.748148148148147</v>
      </c>
    </row>
    <row r="22" spans="1:8" ht="12.75" customHeight="1">
      <c r="A22" s="2" t="s">
        <v>5</v>
      </c>
      <c r="B22" s="10" t="s">
        <v>54</v>
      </c>
      <c r="C22" s="11">
        <v>29290000</v>
      </c>
      <c r="D22" s="3">
        <v>385600</v>
      </c>
      <c r="E22" s="59">
        <v>0</v>
      </c>
      <c r="F22" s="11">
        <f t="shared" si="0"/>
        <v>385600</v>
      </c>
      <c r="G22" s="11">
        <f t="shared" si="1"/>
        <v>28904400</v>
      </c>
      <c r="H22" s="4">
        <f t="shared" si="2"/>
        <v>1.3164902697166267</v>
      </c>
    </row>
    <row r="23" spans="1:8" ht="12.75" customHeight="1">
      <c r="A23" s="2" t="s">
        <v>6</v>
      </c>
      <c r="B23" s="12" t="s">
        <v>55</v>
      </c>
      <c r="C23" s="11">
        <v>8128600</v>
      </c>
      <c r="D23" s="3">
        <v>2983248</v>
      </c>
      <c r="E23" s="3">
        <v>3315000</v>
      </c>
      <c r="F23" s="11">
        <f t="shared" si="0"/>
        <v>6298248</v>
      </c>
      <c r="G23" s="11">
        <f t="shared" si="1"/>
        <v>1830352</v>
      </c>
      <c r="H23" s="4">
        <f t="shared" si="2"/>
        <v>77.48256772383928</v>
      </c>
    </row>
    <row r="24" spans="1:8" ht="12.75" customHeight="1">
      <c r="A24" s="2" t="s">
        <v>7</v>
      </c>
      <c r="B24" s="10" t="s">
        <v>56</v>
      </c>
      <c r="C24" s="11">
        <v>4200000</v>
      </c>
      <c r="D24" s="3">
        <v>1011000</v>
      </c>
      <c r="E24" s="59">
        <v>0</v>
      </c>
      <c r="F24" s="11">
        <f t="shared" si="0"/>
        <v>1011000</v>
      </c>
      <c r="G24" s="11">
        <f t="shared" si="1"/>
        <v>3189000</v>
      </c>
      <c r="H24" s="4">
        <f t="shared" si="2"/>
        <v>24.071428571428573</v>
      </c>
    </row>
    <row r="25" spans="1:8" ht="12.75" customHeight="1">
      <c r="A25" s="2" t="s">
        <v>8</v>
      </c>
      <c r="B25" s="10" t="s">
        <v>57</v>
      </c>
      <c r="C25" s="11">
        <v>13380000</v>
      </c>
      <c r="D25" s="3">
        <v>0</v>
      </c>
      <c r="E25" s="3">
        <v>2604000</v>
      </c>
      <c r="F25" s="11">
        <f t="shared" si="0"/>
        <v>2604000</v>
      </c>
      <c r="G25" s="11">
        <f t="shared" si="1"/>
        <v>10776000</v>
      </c>
      <c r="H25" s="4">
        <f t="shared" si="2"/>
        <v>19.46188340807175</v>
      </c>
    </row>
    <row r="26" spans="1:8" s="34" customFormat="1" ht="12.75" customHeight="1">
      <c r="A26" s="115" t="s">
        <v>58</v>
      </c>
      <c r="B26" s="116"/>
      <c r="C26" s="32">
        <f>SUM(C17:C25)</f>
        <v>495505400</v>
      </c>
      <c r="D26" s="32">
        <f>SUM(D17:D25)</f>
        <v>50158418.82</v>
      </c>
      <c r="E26" s="58">
        <f>SUM(E17:E25)</f>
        <v>10562643</v>
      </c>
      <c r="F26" s="32">
        <f>SUM(F17:F25)</f>
        <v>60721061.82</v>
      </c>
      <c r="G26" s="32">
        <f>SUM(G17:G25)</f>
        <v>434784338.17999995</v>
      </c>
      <c r="H26" s="33">
        <f t="shared" si="2"/>
        <v>12.25436934087903</v>
      </c>
    </row>
    <row r="27" spans="1:8" ht="12.75">
      <c r="A27" s="1"/>
      <c r="B27" s="1"/>
      <c r="C27" s="1"/>
      <c r="D27" s="1"/>
      <c r="E27" s="1"/>
      <c r="F27" s="27"/>
      <c r="G27" s="1"/>
      <c r="H27" s="1"/>
    </row>
    <row r="28" spans="1:8" ht="12.75" customHeight="1">
      <c r="A28" s="100" t="s">
        <v>75</v>
      </c>
      <c r="B28" s="103"/>
      <c r="C28" s="103"/>
      <c r="D28" s="103"/>
      <c r="E28" s="103"/>
      <c r="F28" s="103"/>
      <c r="G28" s="103"/>
      <c r="H28" s="101"/>
    </row>
    <row r="29" spans="1:8" ht="12.75" customHeight="1">
      <c r="A29" s="2" t="s">
        <v>9</v>
      </c>
      <c r="B29" s="10" t="s">
        <v>76</v>
      </c>
      <c r="C29" s="11">
        <v>54000000</v>
      </c>
      <c r="D29" s="3">
        <v>3219068.51</v>
      </c>
      <c r="E29" s="59">
        <v>589650</v>
      </c>
      <c r="F29" s="11">
        <f aca="true" t="shared" si="3" ref="F29:F34">D29+E29</f>
        <v>3808718.51</v>
      </c>
      <c r="G29" s="11">
        <f aca="true" t="shared" si="4" ref="G29:G34">C29-F29</f>
        <v>50191281.49</v>
      </c>
      <c r="H29" s="4">
        <f aca="true" t="shared" si="5" ref="H29:H35">F29/C29*100</f>
        <v>7.053182425925926</v>
      </c>
    </row>
    <row r="30" spans="1:8" ht="12.75" customHeight="1">
      <c r="A30" s="2" t="s">
        <v>10</v>
      </c>
      <c r="B30" s="10" t="s">
        <v>77</v>
      </c>
      <c r="C30" s="11">
        <v>10010000</v>
      </c>
      <c r="D30" s="3">
        <v>6070796</v>
      </c>
      <c r="E30" s="59">
        <v>702900</v>
      </c>
      <c r="F30" s="11">
        <f t="shared" si="3"/>
        <v>6773696</v>
      </c>
      <c r="G30" s="11">
        <f t="shared" si="4"/>
        <v>3236304</v>
      </c>
      <c r="H30" s="4">
        <f t="shared" si="5"/>
        <v>67.6692907092907</v>
      </c>
    </row>
    <row r="31" spans="1:8" ht="12.75" customHeight="1">
      <c r="A31" s="2" t="s">
        <v>11</v>
      </c>
      <c r="B31" s="10" t="s">
        <v>78</v>
      </c>
      <c r="C31" s="11">
        <v>117780000</v>
      </c>
      <c r="D31" s="3">
        <v>43753100</v>
      </c>
      <c r="E31" s="59">
        <v>8548500</v>
      </c>
      <c r="F31" s="11">
        <f t="shared" si="3"/>
        <v>52301600</v>
      </c>
      <c r="G31" s="11">
        <f t="shared" si="4"/>
        <v>65478400</v>
      </c>
      <c r="H31" s="4">
        <f t="shared" si="5"/>
        <v>44.40618101545254</v>
      </c>
    </row>
    <row r="32" spans="1:8" ht="12.75" customHeight="1">
      <c r="A32" s="2" t="s">
        <v>12</v>
      </c>
      <c r="B32" s="10" t="s">
        <v>79</v>
      </c>
      <c r="C32" s="11">
        <v>3069000</v>
      </c>
      <c r="D32" s="3">
        <v>2939300</v>
      </c>
      <c r="E32" s="59">
        <v>246000</v>
      </c>
      <c r="F32" s="11">
        <f t="shared" si="3"/>
        <v>3185300</v>
      </c>
      <c r="G32" s="11">
        <f t="shared" si="4"/>
        <v>-116300</v>
      </c>
      <c r="H32" s="4">
        <f t="shared" si="5"/>
        <v>103.78950798305637</v>
      </c>
    </row>
    <row r="33" spans="1:8" ht="12.75" customHeight="1">
      <c r="A33" s="2" t="s">
        <v>13</v>
      </c>
      <c r="B33" s="10" t="s">
        <v>80</v>
      </c>
      <c r="C33" s="11">
        <v>80760000</v>
      </c>
      <c r="D33" s="3">
        <v>53060550</v>
      </c>
      <c r="E33" s="59">
        <v>3730600</v>
      </c>
      <c r="F33" s="11">
        <f t="shared" si="3"/>
        <v>56791150</v>
      </c>
      <c r="G33" s="11">
        <f t="shared" si="4"/>
        <v>23968850</v>
      </c>
      <c r="H33" s="4">
        <f t="shared" si="5"/>
        <v>70.32088905398712</v>
      </c>
    </row>
    <row r="34" spans="1:8" ht="12.75" customHeight="1">
      <c r="A34" s="2" t="s">
        <v>14</v>
      </c>
      <c r="B34" s="10" t="s">
        <v>81</v>
      </c>
      <c r="C34" s="11">
        <v>7200000</v>
      </c>
      <c r="D34" s="3">
        <v>7667900</v>
      </c>
      <c r="E34" s="59">
        <v>1366000</v>
      </c>
      <c r="F34" s="11">
        <f t="shared" si="3"/>
        <v>9033900</v>
      </c>
      <c r="G34" s="11">
        <f t="shared" si="4"/>
        <v>-1833900</v>
      </c>
      <c r="H34" s="4">
        <f t="shared" si="5"/>
        <v>125.47083333333333</v>
      </c>
    </row>
    <row r="35" spans="1:8" s="34" customFormat="1" ht="12.75" customHeight="1">
      <c r="A35" s="115" t="s">
        <v>59</v>
      </c>
      <c r="B35" s="116"/>
      <c r="C35" s="32">
        <f>SUM(C29:C34)</f>
        <v>272819000</v>
      </c>
      <c r="D35" s="32">
        <f>SUM(D29:D34)</f>
        <v>116710714.50999999</v>
      </c>
      <c r="E35" s="58">
        <f>SUM(E29:E34)</f>
        <v>15183650</v>
      </c>
      <c r="F35" s="32">
        <f>SUM(F29:F34)</f>
        <v>131894364.50999999</v>
      </c>
      <c r="G35" s="32">
        <f>SUM(G29:G34)</f>
        <v>140924635.49</v>
      </c>
      <c r="H35" s="33">
        <f t="shared" si="5"/>
        <v>48.3450069496626</v>
      </c>
    </row>
    <row r="36" spans="1:8" s="34" customFormat="1" ht="12.75">
      <c r="A36" s="36"/>
      <c r="B36" s="36"/>
      <c r="C36" s="36"/>
      <c r="D36" s="36"/>
      <c r="E36" s="36"/>
      <c r="F36" s="37"/>
      <c r="G36" s="36"/>
      <c r="H36" s="36"/>
    </row>
    <row r="37" spans="1:8" s="34" customFormat="1" ht="12.75" customHeight="1">
      <c r="A37" s="112" t="s">
        <v>82</v>
      </c>
      <c r="B37" s="113"/>
      <c r="C37" s="113"/>
      <c r="D37" s="113"/>
      <c r="E37" s="113"/>
      <c r="F37" s="113"/>
      <c r="G37" s="113"/>
      <c r="H37" s="114"/>
    </row>
    <row r="38" spans="1:8" s="34" customFormat="1" ht="12.75">
      <c r="A38" s="36"/>
      <c r="B38" s="36"/>
      <c r="C38" s="36"/>
      <c r="D38" s="36"/>
      <c r="E38" s="36"/>
      <c r="F38" s="36"/>
      <c r="G38" s="36"/>
      <c r="H38" s="36"/>
    </row>
    <row r="39" spans="1:8" s="34" customFormat="1" ht="12.75" customHeight="1">
      <c r="A39" s="39" t="s">
        <v>15</v>
      </c>
      <c r="B39" s="40" t="s">
        <v>83</v>
      </c>
      <c r="C39" s="41">
        <v>150000000</v>
      </c>
      <c r="D39" s="42">
        <v>2952000</v>
      </c>
      <c r="E39" s="60">
        <v>3109600</v>
      </c>
      <c r="F39" s="41">
        <f>D39+E39</f>
        <v>6061600</v>
      </c>
      <c r="G39" s="41">
        <f>C39-F39</f>
        <v>143938400</v>
      </c>
      <c r="H39" s="44">
        <f>F39/C39*100</f>
        <v>4.041066666666667</v>
      </c>
    </row>
    <row r="40" spans="1:8" s="34" customFormat="1" ht="12.75" customHeight="1">
      <c r="A40" s="39" t="s">
        <v>16</v>
      </c>
      <c r="B40" s="40" t="s">
        <v>84</v>
      </c>
      <c r="C40" s="41">
        <v>10056000</v>
      </c>
      <c r="D40" s="42">
        <v>9088000</v>
      </c>
      <c r="E40" s="60">
        <v>3060000</v>
      </c>
      <c r="F40" s="41">
        <f>D40+E40</f>
        <v>12148000</v>
      </c>
      <c r="G40" s="41">
        <f>C40-F40</f>
        <v>-2092000</v>
      </c>
      <c r="H40" s="44">
        <f>F40/C40*100</f>
        <v>120.80350039777248</v>
      </c>
    </row>
    <row r="41" spans="1:8" s="34" customFormat="1" ht="12.75" customHeight="1">
      <c r="A41" s="39" t="s">
        <v>17</v>
      </c>
      <c r="B41" s="40" t="s">
        <v>85</v>
      </c>
      <c r="C41" s="41">
        <v>85760600</v>
      </c>
      <c r="D41" s="42">
        <v>27342400</v>
      </c>
      <c r="E41" s="60">
        <v>10405800</v>
      </c>
      <c r="F41" s="41">
        <f>D41+E41</f>
        <v>37748200</v>
      </c>
      <c r="G41" s="41">
        <f>C41-F41</f>
        <v>48012400</v>
      </c>
      <c r="H41" s="44">
        <f>F41/C41*100</f>
        <v>44.01578347166414</v>
      </c>
    </row>
    <row r="42" spans="1:8" s="34" customFormat="1" ht="12.75" customHeight="1">
      <c r="A42" s="115" t="s">
        <v>60</v>
      </c>
      <c r="B42" s="116"/>
      <c r="C42" s="32">
        <f>SUM(C39:C41)</f>
        <v>245816600</v>
      </c>
      <c r="D42" s="32">
        <f>SUM(D39:D41)</f>
        <v>39382400</v>
      </c>
      <c r="E42" s="32">
        <f>SUM(E39:E41)</f>
        <v>16575400</v>
      </c>
      <c r="F42" s="32">
        <f>SUM(F39:F41)</f>
        <v>55957800</v>
      </c>
      <c r="G42" s="32">
        <f>SUM(G39:G41)</f>
        <v>189858800</v>
      </c>
      <c r="H42" s="33">
        <f>F42/C42*100</f>
        <v>22.764044413599407</v>
      </c>
    </row>
    <row r="43" spans="1:8" s="34" customFormat="1" ht="12.75">
      <c r="A43" s="36"/>
      <c r="B43" s="36"/>
      <c r="C43" s="36"/>
      <c r="D43" s="36"/>
      <c r="E43" s="36"/>
      <c r="F43" s="37"/>
      <c r="G43" s="36"/>
      <c r="H43" s="36"/>
    </row>
    <row r="44" spans="1:8" s="34" customFormat="1" ht="12.75" customHeight="1">
      <c r="A44" s="112" t="s">
        <v>86</v>
      </c>
      <c r="B44" s="113"/>
      <c r="C44" s="113"/>
      <c r="D44" s="113"/>
      <c r="E44" s="113"/>
      <c r="F44" s="113"/>
      <c r="G44" s="113"/>
      <c r="H44" s="114"/>
    </row>
    <row r="45" spans="1:8" s="34" customFormat="1" ht="12.75">
      <c r="A45" s="36"/>
      <c r="B45" s="36"/>
      <c r="C45" s="36"/>
      <c r="D45" s="36"/>
      <c r="E45" s="36"/>
      <c r="F45" s="36"/>
      <c r="G45" s="36"/>
      <c r="H45" s="36"/>
    </row>
    <row r="46" spans="1:8" s="34" customFormat="1" ht="12.75" customHeight="1">
      <c r="A46" s="39" t="s">
        <v>18</v>
      </c>
      <c r="B46" s="40" t="s">
        <v>87</v>
      </c>
      <c r="C46" s="41">
        <v>854700000</v>
      </c>
      <c r="D46" s="42">
        <v>673459955</v>
      </c>
      <c r="E46" s="43">
        <v>0</v>
      </c>
      <c r="F46" s="41">
        <f>D46+E46</f>
        <v>673459955</v>
      </c>
      <c r="G46" s="41">
        <f>C46-F46</f>
        <v>181240045</v>
      </c>
      <c r="H46" s="44">
        <f>F46/C46*100</f>
        <v>78.79489352989353</v>
      </c>
    </row>
    <row r="47" spans="1:8" s="34" customFormat="1" ht="12.75" customHeight="1">
      <c r="A47" s="39" t="s">
        <v>19</v>
      </c>
      <c r="B47" s="40" t="s">
        <v>88</v>
      </c>
      <c r="C47" s="41">
        <v>144000000</v>
      </c>
      <c r="D47" s="42">
        <v>62255500</v>
      </c>
      <c r="E47" s="43">
        <v>72372000</v>
      </c>
      <c r="F47" s="41">
        <f>D47+E47</f>
        <v>134627500</v>
      </c>
      <c r="G47" s="41">
        <f>C47-F47</f>
        <v>9372500</v>
      </c>
      <c r="H47" s="44">
        <f>F47/C47*100</f>
        <v>93.49131944444444</v>
      </c>
    </row>
    <row r="48" spans="1:8" s="34" customFormat="1" ht="12.75" customHeight="1">
      <c r="A48" s="115" t="s">
        <v>61</v>
      </c>
      <c r="B48" s="116"/>
      <c r="C48" s="32">
        <f>SUM(C46:C47)</f>
        <v>998700000</v>
      </c>
      <c r="D48" s="32">
        <f>SUM(D46:D47)</f>
        <v>735715455</v>
      </c>
      <c r="E48" s="32">
        <f>SUM(E46:E47)</f>
        <v>72372000</v>
      </c>
      <c r="F48" s="32">
        <f>SUM(F46:F47)</f>
        <v>808087455</v>
      </c>
      <c r="G48" s="32">
        <f>SUM(G46:G47)</f>
        <v>190612545</v>
      </c>
      <c r="H48" s="33">
        <f>F48/C48*100</f>
        <v>80.91393361369781</v>
      </c>
    </row>
    <row r="49" spans="1:8" s="34" customFormat="1" ht="12.75">
      <c r="A49" s="36"/>
      <c r="B49" s="36"/>
      <c r="C49" s="36"/>
      <c r="D49" s="36"/>
      <c r="E49" s="36"/>
      <c r="F49" s="36"/>
      <c r="G49" s="36"/>
      <c r="H49" s="36"/>
    </row>
    <row r="50" spans="1:8" s="34" customFormat="1" ht="12.75" customHeight="1">
      <c r="A50" s="112" t="s">
        <v>89</v>
      </c>
      <c r="B50" s="113"/>
      <c r="C50" s="113"/>
      <c r="D50" s="113"/>
      <c r="E50" s="113"/>
      <c r="F50" s="113"/>
      <c r="G50" s="113"/>
      <c r="H50" s="114"/>
    </row>
    <row r="51" spans="1:8" s="34" customFormat="1" ht="12.75">
      <c r="A51" s="36"/>
      <c r="B51" s="36"/>
      <c r="C51" s="36"/>
      <c r="D51" s="36"/>
      <c r="E51" s="36"/>
      <c r="F51" s="36"/>
      <c r="G51" s="36"/>
      <c r="H51" s="36"/>
    </row>
    <row r="52" spans="1:8" s="34" customFormat="1" ht="12.75" customHeight="1">
      <c r="A52" s="39" t="s">
        <v>20</v>
      </c>
      <c r="B52" s="40" t="s">
        <v>90</v>
      </c>
      <c r="C52" s="41">
        <v>7000000</v>
      </c>
      <c r="D52" s="42">
        <v>3496000</v>
      </c>
      <c r="E52" s="43">
        <v>2190200</v>
      </c>
      <c r="F52" s="41">
        <f>D52+E52</f>
        <v>5686200</v>
      </c>
      <c r="G52" s="41">
        <f>C52-F52</f>
        <v>1313800</v>
      </c>
      <c r="H52" s="44">
        <f>F52/C52*100</f>
        <v>81.23142857142858</v>
      </c>
    </row>
    <row r="53" spans="1:8" s="34" customFormat="1" ht="12.75" customHeight="1">
      <c r="A53" s="115" t="s">
        <v>62</v>
      </c>
      <c r="B53" s="116"/>
      <c r="C53" s="32">
        <f>SUM(C52)</f>
        <v>7000000</v>
      </c>
      <c r="D53" s="32">
        <f>SUM(D52)</f>
        <v>3496000</v>
      </c>
      <c r="E53" s="32">
        <f>SUM(E52)</f>
        <v>2190200</v>
      </c>
      <c r="F53" s="32">
        <f>SUM(F52)</f>
        <v>5686200</v>
      </c>
      <c r="G53" s="32">
        <f>SUM(G52)</f>
        <v>1313800</v>
      </c>
      <c r="H53" s="33">
        <f>F53/C53*100</f>
        <v>81.23142857142858</v>
      </c>
    </row>
    <row r="54" spans="1:8" s="34" customFormat="1" ht="12.75">
      <c r="A54" s="36"/>
      <c r="B54" s="36"/>
      <c r="C54" s="36"/>
      <c r="D54" s="36"/>
      <c r="E54" s="36"/>
      <c r="F54" s="36"/>
      <c r="G54" s="36"/>
      <c r="H54" s="36"/>
    </row>
    <row r="55" spans="1:8" s="34" customFormat="1" ht="12.75" customHeight="1">
      <c r="A55" s="112" t="s">
        <v>91</v>
      </c>
      <c r="B55" s="113"/>
      <c r="C55" s="113"/>
      <c r="D55" s="113"/>
      <c r="E55" s="113"/>
      <c r="F55" s="113"/>
      <c r="G55" s="113"/>
      <c r="H55" s="114"/>
    </row>
    <row r="56" spans="1:8" s="34" customFormat="1" ht="12.75">
      <c r="A56" s="36"/>
      <c r="B56" s="36"/>
      <c r="C56" s="36"/>
      <c r="D56" s="36"/>
      <c r="E56" s="36"/>
      <c r="F56" s="36"/>
      <c r="G56" s="36"/>
      <c r="H56" s="36"/>
    </row>
    <row r="57" spans="1:8" s="34" customFormat="1" ht="12.75" customHeight="1">
      <c r="A57" s="39" t="s">
        <v>21</v>
      </c>
      <c r="B57" s="40" t="s">
        <v>92</v>
      </c>
      <c r="C57" s="41">
        <v>5100000</v>
      </c>
      <c r="D57" s="42">
        <v>354000</v>
      </c>
      <c r="E57" s="42">
        <v>333000</v>
      </c>
      <c r="F57" s="41">
        <f>D57+E57</f>
        <v>687000</v>
      </c>
      <c r="G57" s="41">
        <f>C57-F57</f>
        <v>4413000</v>
      </c>
      <c r="H57" s="44">
        <f>F57/C57*100</f>
        <v>13.470588235294118</v>
      </c>
    </row>
    <row r="58" spans="1:8" s="34" customFormat="1" ht="12.75" customHeight="1">
      <c r="A58" s="115" t="s">
        <v>63</v>
      </c>
      <c r="B58" s="116"/>
      <c r="C58" s="32">
        <f>SUM(C57)</f>
        <v>5100000</v>
      </c>
      <c r="D58" s="32">
        <f>SUM(D57)</f>
        <v>354000</v>
      </c>
      <c r="E58" s="32">
        <f>SUM(E57)</f>
        <v>333000</v>
      </c>
      <c r="F58" s="32">
        <f>SUM(F57)</f>
        <v>687000</v>
      </c>
      <c r="G58" s="32">
        <f>SUM(G57)</f>
        <v>4413000</v>
      </c>
      <c r="H58" s="33">
        <f>F58/C58*100</f>
        <v>13.470588235294118</v>
      </c>
    </row>
    <row r="59" spans="1:8" s="34" customFormat="1" ht="12.75">
      <c r="A59" s="36"/>
      <c r="B59" s="36"/>
      <c r="C59" s="36"/>
      <c r="D59" s="36"/>
      <c r="E59" s="36"/>
      <c r="F59" s="36"/>
      <c r="G59" s="36"/>
      <c r="H59" s="36"/>
    </row>
    <row r="60" spans="1:8" s="34" customFormat="1" ht="12.75" customHeight="1">
      <c r="A60" s="112" t="s">
        <v>93</v>
      </c>
      <c r="B60" s="113"/>
      <c r="C60" s="113"/>
      <c r="D60" s="113"/>
      <c r="E60" s="113"/>
      <c r="F60" s="113"/>
      <c r="G60" s="113"/>
      <c r="H60" s="114"/>
    </row>
    <row r="61" spans="1:8" s="34" customFormat="1" ht="12.75" customHeight="1">
      <c r="A61" s="39" t="s">
        <v>22</v>
      </c>
      <c r="B61" s="40" t="s">
        <v>94</v>
      </c>
      <c r="C61" s="41">
        <v>77106000</v>
      </c>
      <c r="D61" s="42">
        <v>1591300</v>
      </c>
      <c r="E61" s="42">
        <v>403000</v>
      </c>
      <c r="F61" s="41">
        <f>D61+E61</f>
        <v>1994300</v>
      </c>
      <c r="G61" s="41">
        <f>C61-F61</f>
        <v>75111700</v>
      </c>
      <c r="H61" s="44">
        <f>F61/C61*100</f>
        <v>2.586439446995046</v>
      </c>
    </row>
    <row r="62" spans="1:8" s="34" customFormat="1" ht="12.75" customHeight="1">
      <c r="A62" s="39" t="s">
        <v>23</v>
      </c>
      <c r="B62" s="40" t="s">
        <v>95</v>
      </c>
      <c r="C62" s="41">
        <v>27144000</v>
      </c>
      <c r="D62" s="42">
        <v>0</v>
      </c>
      <c r="E62" s="42">
        <v>0</v>
      </c>
      <c r="F62" s="41">
        <f>D62+E62</f>
        <v>0</v>
      </c>
      <c r="G62" s="41">
        <f>C62-F62</f>
        <v>27144000</v>
      </c>
      <c r="H62" s="44">
        <f>F62/C62*100</f>
        <v>0</v>
      </c>
    </row>
    <row r="63" spans="1:8" s="34" customFormat="1" ht="12.75" customHeight="1">
      <c r="A63" s="115" t="s">
        <v>64</v>
      </c>
      <c r="B63" s="116"/>
      <c r="C63" s="32">
        <f>SUM(C61:C62)</f>
        <v>104250000</v>
      </c>
      <c r="D63" s="32">
        <f>SUM(D61:D62)</f>
        <v>1591300</v>
      </c>
      <c r="E63" s="32">
        <f>SUM(E61:E62)</f>
        <v>403000</v>
      </c>
      <c r="F63" s="32">
        <f>SUM(F61:F62)</f>
        <v>1994300</v>
      </c>
      <c r="G63" s="32">
        <f>SUM(G61:G62)</f>
        <v>102255700</v>
      </c>
      <c r="H63" s="33">
        <f>F63/C63*100</f>
        <v>1.9129976019184654</v>
      </c>
    </row>
    <row r="64" spans="1:8" s="34" customFormat="1" ht="12.75">
      <c r="A64" s="36"/>
      <c r="B64" s="36"/>
      <c r="C64" s="36"/>
      <c r="D64" s="36"/>
      <c r="E64" s="36"/>
      <c r="F64" s="36"/>
      <c r="G64" s="36"/>
      <c r="H64" s="36"/>
    </row>
    <row r="65" spans="1:8" s="34" customFormat="1" ht="12.75" customHeight="1">
      <c r="A65" s="112" t="s">
        <v>96</v>
      </c>
      <c r="B65" s="113"/>
      <c r="C65" s="113"/>
      <c r="D65" s="113"/>
      <c r="E65" s="113"/>
      <c r="F65" s="113"/>
      <c r="G65" s="113"/>
      <c r="H65" s="114"/>
    </row>
    <row r="66" spans="1:8" s="34" customFormat="1" ht="12.75">
      <c r="A66" s="36"/>
      <c r="B66" s="36"/>
      <c r="C66" s="36"/>
      <c r="D66" s="36"/>
      <c r="E66" s="36"/>
      <c r="F66" s="36"/>
      <c r="G66" s="36"/>
      <c r="H66" s="36"/>
    </row>
    <row r="67" spans="1:8" s="34" customFormat="1" ht="12.75" customHeight="1">
      <c r="A67" s="39" t="s">
        <v>24</v>
      </c>
      <c r="B67" s="40" t="s">
        <v>97</v>
      </c>
      <c r="C67" s="41">
        <v>2350000</v>
      </c>
      <c r="D67" s="42">
        <v>2485600</v>
      </c>
      <c r="E67" s="42">
        <v>522000</v>
      </c>
      <c r="F67" s="41">
        <f>D67+E67</f>
        <v>3007600</v>
      </c>
      <c r="G67" s="41">
        <f>C67-F67</f>
        <v>-657600</v>
      </c>
      <c r="H67" s="44">
        <f aca="true" t="shared" si="6" ref="H67:H72">F67/C67*100</f>
        <v>127.98297872340424</v>
      </c>
    </row>
    <row r="68" spans="1:8" s="34" customFormat="1" ht="12.75" customHeight="1">
      <c r="A68" s="39" t="s">
        <v>25</v>
      </c>
      <c r="B68" s="40" t="s">
        <v>98</v>
      </c>
      <c r="C68" s="41">
        <v>4500000</v>
      </c>
      <c r="D68" s="42">
        <v>0</v>
      </c>
      <c r="E68" s="42">
        <v>0</v>
      </c>
      <c r="F68" s="41">
        <f>D68+E68</f>
        <v>0</v>
      </c>
      <c r="G68" s="41">
        <f>C68-F68</f>
        <v>4500000</v>
      </c>
      <c r="H68" s="44">
        <f t="shared" si="6"/>
        <v>0</v>
      </c>
    </row>
    <row r="69" spans="1:8" s="34" customFormat="1" ht="12.75" customHeight="1">
      <c r="A69" s="39" t="s">
        <v>26</v>
      </c>
      <c r="B69" s="40" t="s">
        <v>99</v>
      </c>
      <c r="C69" s="41">
        <v>3480000</v>
      </c>
      <c r="D69" s="42">
        <v>12764100</v>
      </c>
      <c r="E69" s="42">
        <v>5273400</v>
      </c>
      <c r="F69" s="41">
        <f>D69+E69</f>
        <v>18037500</v>
      </c>
      <c r="G69" s="41">
        <f>C69-F69</f>
        <v>-14557500</v>
      </c>
      <c r="H69" s="44">
        <f t="shared" si="6"/>
        <v>518.3189655172414</v>
      </c>
    </row>
    <row r="70" spans="1:8" s="34" customFormat="1" ht="12.75" customHeight="1">
      <c r="A70" s="115" t="s">
        <v>65</v>
      </c>
      <c r="B70" s="116"/>
      <c r="C70" s="32">
        <f>SUM(C67:C69)</f>
        <v>10330000</v>
      </c>
      <c r="D70" s="32">
        <f>SUM(D67:D69)</f>
        <v>15249700</v>
      </c>
      <c r="E70" s="32">
        <f>SUM(E67:E69)</f>
        <v>5795400</v>
      </c>
      <c r="F70" s="32">
        <f>SUM(F67:F69)</f>
        <v>21045100</v>
      </c>
      <c r="G70" s="32">
        <f>SUM(G67:G69)</f>
        <v>-10715100</v>
      </c>
      <c r="H70" s="33">
        <f t="shared" si="6"/>
        <v>203.72797676669893</v>
      </c>
    </row>
    <row r="71" spans="1:8" s="34" customFormat="1" ht="12.75">
      <c r="A71" s="36"/>
      <c r="B71" s="36"/>
      <c r="C71" s="36"/>
      <c r="D71" s="36"/>
      <c r="E71" s="36"/>
      <c r="F71" s="36"/>
      <c r="G71" s="36"/>
      <c r="H71" s="36"/>
    </row>
    <row r="72" spans="1:8" s="34" customFormat="1" ht="12.75" customHeight="1">
      <c r="A72" s="115" t="s">
        <v>100</v>
      </c>
      <c r="B72" s="116"/>
      <c r="C72" s="32">
        <f>C26+C35+C42+C48+C53+C58+C63+C70</f>
        <v>2139521000</v>
      </c>
      <c r="D72" s="32">
        <f>D26+D35+D42+D48+D53+D58+D63+D70</f>
        <v>962657988.3299999</v>
      </c>
      <c r="E72" s="32">
        <f>E26+E35+E42+E48+E53+E58+E63+E70</f>
        <v>123415293</v>
      </c>
      <c r="F72" s="32">
        <f>F26+F35+F42+F48+F53+F58+F63+F70</f>
        <v>1086073281.33</v>
      </c>
      <c r="G72" s="32">
        <f>G26+G35+G42+G48+G53+G58+G63+G70</f>
        <v>1053447718.67</v>
      </c>
      <c r="H72" s="33">
        <f t="shared" si="6"/>
        <v>50.7624501619755</v>
      </c>
    </row>
    <row r="73" spans="1:8" s="34" customFormat="1" ht="12.75">
      <c r="A73" s="36"/>
      <c r="B73" s="36"/>
      <c r="C73" s="49"/>
      <c r="D73" s="37"/>
      <c r="E73" s="37"/>
      <c r="F73" s="49"/>
      <c r="G73" s="50"/>
      <c r="H73" s="36"/>
    </row>
    <row r="74" spans="1:8" s="34" customFormat="1" ht="12.75">
      <c r="A74" s="117" t="s">
        <v>101</v>
      </c>
      <c r="B74" s="118"/>
      <c r="C74" s="118"/>
      <c r="D74" s="118"/>
      <c r="E74" s="118"/>
      <c r="F74" s="118"/>
      <c r="G74" s="118"/>
      <c r="H74" s="119"/>
    </row>
    <row r="75" spans="1:8" s="34" customFormat="1" ht="12.75">
      <c r="A75" s="45"/>
      <c r="B75" s="46"/>
      <c r="C75" s="46"/>
      <c r="D75" s="46"/>
      <c r="E75" s="64"/>
      <c r="F75" s="46"/>
      <c r="G75" s="46"/>
      <c r="H75" s="47"/>
    </row>
    <row r="76" spans="1:8" s="34" customFormat="1" ht="12.75" customHeight="1">
      <c r="A76" s="112" t="s">
        <v>104</v>
      </c>
      <c r="B76" s="113"/>
      <c r="C76" s="113"/>
      <c r="D76" s="113"/>
      <c r="E76" s="113"/>
      <c r="F76" s="113"/>
      <c r="G76" s="113"/>
      <c r="H76" s="114"/>
    </row>
    <row r="77" spans="1:8" s="34" customFormat="1" ht="12.75">
      <c r="A77" s="36"/>
      <c r="B77" s="36"/>
      <c r="C77" s="36"/>
      <c r="D77" s="36"/>
      <c r="E77" s="36"/>
      <c r="F77" s="36"/>
      <c r="G77" s="36"/>
      <c r="H77" s="36"/>
    </row>
    <row r="78" spans="1:8" s="34" customFormat="1" ht="12.75" customHeight="1">
      <c r="A78" s="39" t="s">
        <v>27</v>
      </c>
      <c r="B78" s="40" t="s">
        <v>102</v>
      </c>
      <c r="C78" s="41">
        <v>1744116000</v>
      </c>
      <c r="D78" s="42">
        <v>799458978.96</v>
      </c>
      <c r="E78" s="42">
        <f>117773000+15006000</f>
        <v>132779000</v>
      </c>
      <c r="F78" s="41">
        <f>D78+E78</f>
        <v>932237978.96</v>
      </c>
      <c r="G78" s="41">
        <f>C78-F78</f>
        <v>811878021.04</v>
      </c>
      <c r="H78" s="44">
        <f>F78/C78*100</f>
        <v>53.45045736407441</v>
      </c>
    </row>
    <row r="79" spans="1:8" s="34" customFormat="1" ht="12.75" customHeight="1">
      <c r="A79" s="39" t="s">
        <v>28</v>
      </c>
      <c r="B79" s="40" t="s">
        <v>103</v>
      </c>
      <c r="C79" s="41">
        <v>236717000</v>
      </c>
      <c r="D79" s="42">
        <v>32892000</v>
      </c>
      <c r="E79" s="42">
        <v>16446000</v>
      </c>
      <c r="F79" s="41">
        <f>D79+E79</f>
        <v>49338000</v>
      </c>
      <c r="G79" s="41">
        <f>C79-F79</f>
        <v>187379000</v>
      </c>
      <c r="H79" s="44">
        <f>F79/C79*100</f>
        <v>20.842609529522594</v>
      </c>
    </row>
    <row r="80" spans="1:8" s="34" customFormat="1" ht="12.75" customHeight="1">
      <c r="A80" s="115" t="s">
        <v>58</v>
      </c>
      <c r="B80" s="116"/>
      <c r="C80" s="32">
        <f>SUM(C78:C79)</f>
        <v>1980833000</v>
      </c>
      <c r="D80" s="32">
        <f>SUM(D78:D79)</f>
        <v>832350978.96</v>
      </c>
      <c r="E80" s="32">
        <f>SUM(E78:E79)</f>
        <v>149225000</v>
      </c>
      <c r="F80" s="32">
        <f>SUM(F78:F79)</f>
        <v>981575978.96</v>
      </c>
      <c r="G80" s="32">
        <f>SUM(G78:G79)</f>
        <v>999257021.04</v>
      </c>
      <c r="H80" s="33">
        <f>F80/C80*100</f>
        <v>49.55369680129522</v>
      </c>
    </row>
    <row r="81" spans="1:8" s="34" customFormat="1" ht="12.75">
      <c r="A81" s="36"/>
      <c r="B81" s="36"/>
      <c r="C81" s="36"/>
      <c r="D81" s="36"/>
      <c r="E81" s="36"/>
      <c r="F81" s="36"/>
      <c r="G81" s="36"/>
      <c r="H81" s="36"/>
    </row>
    <row r="82" spans="1:8" s="34" customFormat="1" ht="12.75" customHeight="1">
      <c r="A82" s="112" t="s">
        <v>82</v>
      </c>
      <c r="B82" s="113"/>
      <c r="C82" s="113"/>
      <c r="D82" s="113"/>
      <c r="E82" s="113"/>
      <c r="F82" s="113"/>
      <c r="G82" s="113"/>
      <c r="H82" s="114"/>
    </row>
    <row r="83" spans="1:8" s="34" customFormat="1" ht="12.75">
      <c r="A83" s="36"/>
      <c r="B83" s="36"/>
      <c r="C83" s="36"/>
      <c r="D83" s="36"/>
      <c r="E83" s="36"/>
      <c r="F83" s="36"/>
      <c r="G83" s="36"/>
      <c r="H83" s="36"/>
    </row>
    <row r="84" spans="1:8" s="34" customFormat="1" ht="12.75" customHeight="1">
      <c r="A84" s="39" t="s">
        <v>27</v>
      </c>
      <c r="B84" s="40" t="s">
        <v>102</v>
      </c>
      <c r="C84" s="41">
        <v>165060000</v>
      </c>
      <c r="D84" s="42">
        <v>66798000</v>
      </c>
      <c r="E84" s="42">
        <v>11133000</v>
      </c>
      <c r="F84" s="41">
        <f>D84+E84</f>
        <v>77931000</v>
      </c>
      <c r="G84" s="41">
        <f>C84-F84</f>
        <v>87129000</v>
      </c>
      <c r="H84" s="44">
        <f>F84/C84*100</f>
        <v>47.213740458015266</v>
      </c>
    </row>
    <row r="85" spans="1:8" s="34" customFormat="1" ht="12.75" customHeight="1">
      <c r="A85" s="39" t="s">
        <v>28</v>
      </c>
      <c r="B85" s="40" t="s">
        <v>103</v>
      </c>
      <c r="C85" s="41">
        <v>13722000</v>
      </c>
      <c r="D85" s="42">
        <v>1184000</v>
      </c>
      <c r="E85" s="42">
        <v>0</v>
      </c>
      <c r="F85" s="41">
        <f>D85+E85</f>
        <v>1184000</v>
      </c>
      <c r="G85" s="41">
        <f>C85-F85</f>
        <v>12538000</v>
      </c>
      <c r="H85" s="44">
        <f>F85/C85*100</f>
        <v>8.628479813438274</v>
      </c>
    </row>
    <row r="86" spans="1:8" s="34" customFormat="1" ht="12.75" customHeight="1">
      <c r="A86" s="115" t="s">
        <v>60</v>
      </c>
      <c r="B86" s="116"/>
      <c r="C86" s="32">
        <f>SUM(C84:C85)</f>
        <v>178782000</v>
      </c>
      <c r="D86" s="32">
        <f>SUM(D84:D85)</f>
        <v>67982000</v>
      </c>
      <c r="E86" s="32">
        <f>SUM(E84:E85)</f>
        <v>11133000</v>
      </c>
      <c r="F86" s="32">
        <f>SUM(F84:F85)</f>
        <v>79115000</v>
      </c>
      <c r="G86" s="32">
        <f>SUM(G84:G85)</f>
        <v>99667000</v>
      </c>
      <c r="H86" s="33">
        <f>F86/C86*100</f>
        <v>44.25221778478818</v>
      </c>
    </row>
    <row r="87" spans="1:8" s="34" customFormat="1" ht="12.75">
      <c r="A87" s="36"/>
      <c r="B87" s="36"/>
      <c r="C87" s="36"/>
      <c r="D87" s="36"/>
      <c r="E87" s="36"/>
      <c r="F87" s="36"/>
      <c r="G87" s="36"/>
      <c r="H87" s="36"/>
    </row>
    <row r="88" spans="1:8" s="34" customFormat="1" ht="12.75" customHeight="1">
      <c r="A88" s="112" t="s">
        <v>146</v>
      </c>
      <c r="B88" s="113"/>
      <c r="C88" s="113"/>
      <c r="D88" s="113"/>
      <c r="E88" s="113"/>
      <c r="F88" s="113"/>
      <c r="G88" s="113"/>
      <c r="H88" s="114"/>
    </row>
    <row r="89" spans="1:8" s="34" customFormat="1" ht="12.75">
      <c r="A89" s="36"/>
      <c r="B89" s="36"/>
      <c r="C89" s="36"/>
      <c r="D89" s="36"/>
      <c r="E89" s="36"/>
      <c r="F89" s="36"/>
      <c r="G89" s="36"/>
      <c r="H89" s="36"/>
    </row>
    <row r="90" spans="1:8" s="34" customFormat="1" ht="12.75" customHeight="1">
      <c r="A90" s="39" t="s">
        <v>27</v>
      </c>
      <c r="B90" s="40" t="s">
        <v>102</v>
      </c>
      <c r="C90" s="41">
        <v>414624000</v>
      </c>
      <c r="D90" s="42">
        <v>236387000</v>
      </c>
      <c r="E90" s="42">
        <v>39732000</v>
      </c>
      <c r="F90" s="41">
        <f>D90+E90</f>
        <v>276119000</v>
      </c>
      <c r="G90" s="41">
        <f>C90-F90</f>
        <v>138505000</v>
      </c>
      <c r="H90" s="44">
        <f>F90/C90*100</f>
        <v>66.59503550204523</v>
      </c>
    </row>
    <row r="91" spans="1:8" s="34" customFormat="1" ht="12.75" customHeight="1">
      <c r="A91" s="39" t="s">
        <v>28</v>
      </c>
      <c r="B91" s="40" t="s">
        <v>103</v>
      </c>
      <c r="C91" s="41">
        <v>13722000</v>
      </c>
      <c r="D91" s="42">
        <v>1103000</v>
      </c>
      <c r="E91" s="42">
        <v>0</v>
      </c>
      <c r="F91" s="41">
        <f>D91+E91</f>
        <v>1103000</v>
      </c>
      <c r="G91" s="41">
        <f>C91-F91</f>
        <v>12619000</v>
      </c>
      <c r="H91" s="44">
        <f>F91/C91*100</f>
        <v>8.038186853228392</v>
      </c>
    </row>
    <row r="92" spans="1:8" s="34" customFormat="1" ht="12.75" customHeight="1">
      <c r="A92" s="115" t="s">
        <v>66</v>
      </c>
      <c r="B92" s="116"/>
      <c r="C92" s="32">
        <f>SUM(C90:C91)</f>
        <v>428346000</v>
      </c>
      <c r="D92" s="32">
        <f>SUM(D90:D91)</f>
        <v>237490000</v>
      </c>
      <c r="E92" s="32">
        <f>SUM(E90:E91)</f>
        <v>39732000</v>
      </c>
      <c r="F92" s="32">
        <f>SUM(F90:F91)</f>
        <v>277222000</v>
      </c>
      <c r="G92" s="32">
        <f>SUM(G90:G91)</f>
        <v>151124000</v>
      </c>
      <c r="H92" s="33">
        <f>F92/C92*100</f>
        <v>64.7191756197093</v>
      </c>
    </row>
    <row r="93" spans="1:8" s="34" customFormat="1" ht="12.75">
      <c r="A93" s="36"/>
      <c r="B93" s="36"/>
      <c r="C93" s="36"/>
      <c r="D93" s="36"/>
      <c r="E93" s="36"/>
      <c r="F93" s="36"/>
      <c r="G93" s="36"/>
      <c r="H93" s="36"/>
    </row>
    <row r="94" spans="1:8" s="34" customFormat="1" ht="12.75" customHeight="1">
      <c r="A94" s="112" t="s">
        <v>106</v>
      </c>
      <c r="B94" s="113"/>
      <c r="C94" s="113"/>
      <c r="D94" s="113"/>
      <c r="E94" s="113"/>
      <c r="F94" s="113"/>
      <c r="G94" s="113"/>
      <c r="H94" s="114"/>
    </row>
    <row r="95" spans="1:8" s="34" customFormat="1" ht="12.75">
      <c r="A95" s="36"/>
      <c r="B95" s="36"/>
      <c r="C95" s="36"/>
      <c r="D95" s="36"/>
      <c r="E95" s="36"/>
      <c r="F95" s="36"/>
      <c r="G95" s="36"/>
      <c r="H95" s="36"/>
    </row>
    <row r="96" spans="1:8" s="34" customFormat="1" ht="12.75" customHeight="1">
      <c r="A96" s="39" t="s">
        <v>27</v>
      </c>
      <c r="B96" s="40" t="s">
        <v>102</v>
      </c>
      <c r="C96" s="41">
        <v>12988140000</v>
      </c>
      <c r="D96" s="42">
        <v>6350006451.02</v>
      </c>
      <c r="E96" s="42">
        <f>13907000+1033402000</f>
        <v>1047309000</v>
      </c>
      <c r="F96" s="41">
        <f>D96+E96</f>
        <v>7397315451.02</v>
      </c>
      <c r="G96" s="41">
        <f>C96-F96</f>
        <v>5590824548.98</v>
      </c>
      <c r="H96" s="44">
        <f>F96/C96*100</f>
        <v>56.95438647119603</v>
      </c>
    </row>
    <row r="97" spans="1:8" s="34" customFormat="1" ht="12.75" customHeight="1">
      <c r="A97" s="39" t="s">
        <v>28</v>
      </c>
      <c r="B97" s="40" t="s">
        <v>103</v>
      </c>
      <c r="C97" s="41">
        <v>856095000</v>
      </c>
      <c r="D97" s="42">
        <v>207386924</v>
      </c>
      <c r="E97" s="42">
        <v>0</v>
      </c>
      <c r="F97" s="41">
        <f>D97+E97</f>
        <v>207386924</v>
      </c>
      <c r="G97" s="41">
        <f>C97-F97</f>
        <v>648708076</v>
      </c>
      <c r="H97" s="44">
        <f>F97/C97*100</f>
        <v>24.22475589741793</v>
      </c>
    </row>
    <row r="98" spans="1:8" s="34" customFormat="1" ht="12.75" customHeight="1">
      <c r="A98" s="115" t="s">
        <v>67</v>
      </c>
      <c r="B98" s="116"/>
      <c r="C98" s="32">
        <f>SUM(C96:C97)</f>
        <v>13844235000</v>
      </c>
      <c r="D98" s="32">
        <f>SUM(D96:D97)</f>
        <v>6557393375.02</v>
      </c>
      <c r="E98" s="32">
        <f>SUM(E96:E97)</f>
        <v>1047309000</v>
      </c>
      <c r="F98" s="32">
        <f>SUM(F96:F97)</f>
        <v>7604702375.02</v>
      </c>
      <c r="G98" s="32">
        <f>SUM(G96:G97)</f>
        <v>6239532624.98</v>
      </c>
      <c r="H98" s="33">
        <f>F98/C98*100</f>
        <v>54.93046293291034</v>
      </c>
    </row>
    <row r="99" spans="1:8" s="34" customFormat="1" ht="12.75">
      <c r="A99" s="36"/>
      <c r="B99" s="36"/>
      <c r="C99" s="36"/>
      <c r="D99" s="36"/>
      <c r="E99" s="36"/>
      <c r="F99" s="36"/>
      <c r="G99" s="36"/>
      <c r="H99" s="36"/>
    </row>
    <row r="100" spans="1:8" s="34" customFormat="1" ht="12.75" customHeight="1">
      <c r="A100" s="112" t="s">
        <v>89</v>
      </c>
      <c r="B100" s="113"/>
      <c r="C100" s="113"/>
      <c r="D100" s="113"/>
      <c r="E100" s="113"/>
      <c r="F100" s="113"/>
      <c r="G100" s="113"/>
      <c r="H100" s="114"/>
    </row>
    <row r="101" spans="1:8" s="34" customFormat="1" ht="12.75">
      <c r="A101" s="36"/>
      <c r="B101" s="36"/>
      <c r="C101" s="36"/>
      <c r="D101" s="36"/>
      <c r="E101" s="36"/>
      <c r="F101" s="36"/>
      <c r="G101" s="36"/>
      <c r="H101" s="36"/>
    </row>
    <row r="102" spans="1:8" s="34" customFormat="1" ht="12.75" customHeight="1">
      <c r="A102" s="39" t="s">
        <v>27</v>
      </c>
      <c r="B102" s="40" t="s">
        <v>102</v>
      </c>
      <c r="C102" s="41">
        <v>2413410000</v>
      </c>
      <c r="D102" s="42">
        <v>1149841505</v>
      </c>
      <c r="E102" s="42">
        <f>16279000+48022000+123899500</f>
        <v>188200500</v>
      </c>
      <c r="F102" s="41">
        <f>D102+E102</f>
        <v>1338042005</v>
      </c>
      <c r="G102" s="41">
        <f>C102-F102</f>
        <v>1075367995</v>
      </c>
      <c r="H102" s="44">
        <f>F102/C102*100</f>
        <v>55.44196821095463</v>
      </c>
    </row>
    <row r="103" spans="1:8" s="34" customFormat="1" ht="12.75" customHeight="1">
      <c r="A103" s="39" t="s">
        <v>28</v>
      </c>
      <c r="B103" s="40" t="s">
        <v>103</v>
      </c>
      <c r="C103" s="41">
        <v>138433000</v>
      </c>
      <c r="D103" s="42">
        <v>15507000</v>
      </c>
      <c r="E103" s="42">
        <v>5169000</v>
      </c>
      <c r="F103" s="41">
        <f>D103+E103</f>
        <v>20676000</v>
      </c>
      <c r="G103" s="41">
        <f>C103-F103</f>
        <v>117757000</v>
      </c>
      <c r="H103" s="44">
        <f>F103/C103*100</f>
        <v>14.935745089682372</v>
      </c>
    </row>
    <row r="104" spans="1:8" s="34" customFormat="1" ht="12.75" customHeight="1">
      <c r="A104" s="115" t="s">
        <v>62</v>
      </c>
      <c r="B104" s="116"/>
      <c r="C104" s="32">
        <f>SUM(C102:C103)</f>
        <v>2551843000</v>
      </c>
      <c r="D104" s="32">
        <f>SUM(D102:D103)</f>
        <v>1165348505</v>
      </c>
      <c r="E104" s="32">
        <f>SUM(E102:E103)</f>
        <v>193369500</v>
      </c>
      <c r="F104" s="32">
        <f>SUM(F102:F103)</f>
        <v>1358718005</v>
      </c>
      <c r="G104" s="32">
        <f>SUM(G102:G103)</f>
        <v>1193124995</v>
      </c>
      <c r="H104" s="33">
        <f>F104/C104*100</f>
        <v>53.24457676275539</v>
      </c>
    </row>
    <row r="105" spans="1:8" s="34" customFormat="1" ht="12.75">
      <c r="A105" s="36"/>
      <c r="B105" s="36"/>
      <c r="C105" s="36"/>
      <c r="D105" s="36"/>
      <c r="E105" s="36"/>
      <c r="F105" s="36"/>
      <c r="G105" s="36"/>
      <c r="H105" s="36"/>
    </row>
    <row r="106" spans="1:8" s="34" customFormat="1" ht="12.75" customHeight="1">
      <c r="A106" s="112" t="s">
        <v>107</v>
      </c>
      <c r="B106" s="113"/>
      <c r="C106" s="113"/>
      <c r="D106" s="113"/>
      <c r="E106" s="113"/>
      <c r="F106" s="113"/>
      <c r="G106" s="113"/>
      <c r="H106" s="114"/>
    </row>
    <row r="107" spans="1:8" s="34" customFormat="1" ht="12.75">
      <c r="A107" s="36"/>
      <c r="B107" s="36"/>
      <c r="C107" s="36"/>
      <c r="D107" s="36"/>
      <c r="E107" s="42"/>
      <c r="F107" s="36"/>
      <c r="G107" s="36"/>
      <c r="H107" s="36"/>
    </row>
    <row r="108" spans="1:8" s="34" customFormat="1" ht="12.75" customHeight="1">
      <c r="A108" s="39" t="s">
        <v>27</v>
      </c>
      <c r="B108" s="40" t="s">
        <v>102</v>
      </c>
      <c r="C108" s="41">
        <v>4471140000</v>
      </c>
      <c r="D108" s="42">
        <v>2155788178</v>
      </c>
      <c r="E108" s="42">
        <v>359100000</v>
      </c>
      <c r="F108" s="41">
        <f>D108+E108</f>
        <v>2514888178</v>
      </c>
      <c r="G108" s="41">
        <f>C108-F108</f>
        <v>1956251822</v>
      </c>
      <c r="H108" s="44">
        <f>F108/C108*100</f>
        <v>56.24713558510804</v>
      </c>
    </row>
    <row r="109" spans="1:8" s="34" customFormat="1" ht="12.75" customHeight="1">
      <c r="A109" s="39" t="s">
        <v>28</v>
      </c>
      <c r="B109" s="40" t="s">
        <v>103</v>
      </c>
      <c r="C109" s="41">
        <v>497139000</v>
      </c>
      <c r="D109" s="42">
        <v>176356750</v>
      </c>
      <c r="E109" s="42">
        <v>0</v>
      </c>
      <c r="F109" s="41">
        <f>D109+E109</f>
        <v>176356750</v>
      </c>
      <c r="G109" s="41">
        <f>C109-F109</f>
        <v>320782250</v>
      </c>
      <c r="H109" s="44">
        <f>F109/C109*100</f>
        <v>35.47433413994879</v>
      </c>
    </row>
    <row r="110" spans="1:8" s="34" customFormat="1" ht="12.75" customHeight="1">
      <c r="A110" s="115" t="s">
        <v>68</v>
      </c>
      <c r="B110" s="116"/>
      <c r="C110" s="32">
        <f>SUM(C108:C109)</f>
        <v>4968279000</v>
      </c>
      <c r="D110" s="32">
        <f>SUM(D108:D109)</f>
        <v>2332144928</v>
      </c>
      <c r="E110" s="32">
        <f>SUM(E108:E109)</f>
        <v>359100000</v>
      </c>
      <c r="F110" s="32">
        <f>SUM(F108:F109)</f>
        <v>2691244928</v>
      </c>
      <c r="G110" s="32">
        <f>SUM(G108:G109)</f>
        <v>2277034072</v>
      </c>
      <c r="H110" s="33">
        <f>F110/C110*100</f>
        <v>54.16855470475792</v>
      </c>
    </row>
    <row r="111" spans="1:8" s="34" customFormat="1" ht="12.75">
      <c r="A111" s="36"/>
      <c r="B111" s="36"/>
      <c r="C111" s="36"/>
      <c r="D111" s="36"/>
      <c r="E111" s="36"/>
      <c r="F111" s="36"/>
      <c r="G111" s="36"/>
      <c r="H111" s="36"/>
    </row>
    <row r="112" spans="1:8" s="34" customFormat="1" ht="12.75" customHeight="1">
      <c r="A112" s="112" t="s">
        <v>108</v>
      </c>
      <c r="B112" s="113"/>
      <c r="C112" s="113"/>
      <c r="D112" s="113"/>
      <c r="E112" s="113"/>
      <c r="F112" s="113"/>
      <c r="G112" s="113"/>
      <c r="H112" s="114"/>
    </row>
    <row r="113" spans="1:8" s="34" customFormat="1" ht="12.75">
      <c r="A113" s="36"/>
      <c r="B113" s="36"/>
      <c r="C113" s="36"/>
      <c r="D113" s="36"/>
      <c r="E113" s="36"/>
      <c r="F113" s="36"/>
      <c r="G113" s="36"/>
      <c r="H113" s="36"/>
    </row>
    <row r="114" spans="1:8" s="34" customFormat="1" ht="12.75" customHeight="1">
      <c r="A114" s="39" t="s">
        <v>27</v>
      </c>
      <c r="B114" s="40" t="s">
        <v>102</v>
      </c>
      <c r="C114" s="41">
        <v>190560000</v>
      </c>
      <c r="D114" s="42">
        <v>93225400</v>
      </c>
      <c r="E114" s="42">
        <v>14285000</v>
      </c>
      <c r="F114" s="41">
        <f>D114+E114</f>
        <v>107510400</v>
      </c>
      <c r="G114" s="41">
        <f>C114-F114</f>
        <v>83049600</v>
      </c>
      <c r="H114" s="44">
        <f>F114/C114*100</f>
        <v>56.41813602015113</v>
      </c>
    </row>
    <row r="115" spans="1:8" s="34" customFormat="1" ht="12.75" customHeight="1">
      <c r="A115" s="39" t="s">
        <v>28</v>
      </c>
      <c r="B115" s="40" t="s">
        <v>103</v>
      </c>
      <c r="C115" s="41">
        <v>23281000</v>
      </c>
      <c r="D115" s="42">
        <v>1940000</v>
      </c>
      <c r="E115" s="42">
        <v>0</v>
      </c>
      <c r="F115" s="41">
        <f>D115+E115</f>
        <v>1940000</v>
      </c>
      <c r="G115" s="41">
        <f>C115-F115</f>
        <v>21341000</v>
      </c>
      <c r="H115" s="44">
        <f>F115/C115*100</f>
        <v>8.33297538765517</v>
      </c>
    </row>
    <row r="116" spans="1:8" s="34" customFormat="1" ht="12.75" customHeight="1">
      <c r="A116" s="115" t="s">
        <v>69</v>
      </c>
      <c r="B116" s="116"/>
      <c r="C116" s="32">
        <f>SUM(C114:C115)</f>
        <v>213841000</v>
      </c>
      <c r="D116" s="32">
        <f>SUM(D114:D115)</f>
        <v>95165400</v>
      </c>
      <c r="E116" s="32">
        <f>SUM(E114:E115)</f>
        <v>14285000</v>
      </c>
      <c r="F116" s="32">
        <f>SUM(F114:F115)</f>
        <v>109450400</v>
      </c>
      <c r="G116" s="32">
        <f>SUM(G114:G115)</f>
        <v>104390600</v>
      </c>
      <c r="H116" s="33">
        <f>F116/C116*100</f>
        <v>51.183075275555204</v>
      </c>
    </row>
    <row r="117" spans="1:8" s="34" customFormat="1" ht="12.75">
      <c r="A117" s="36"/>
      <c r="B117" s="36"/>
      <c r="C117" s="36"/>
      <c r="D117" s="36"/>
      <c r="E117" s="36"/>
      <c r="F117" s="36"/>
      <c r="G117" s="36"/>
      <c r="H117" s="36"/>
    </row>
    <row r="118" spans="1:8" s="34" customFormat="1" ht="12.75" customHeight="1">
      <c r="A118" s="112" t="s">
        <v>91</v>
      </c>
      <c r="B118" s="113"/>
      <c r="C118" s="113"/>
      <c r="D118" s="113"/>
      <c r="E118" s="113"/>
      <c r="F118" s="113"/>
      <c r="G118" s="113"/>
      <c r="H118" s="114"/>
    </row>
    <row r="119" spans="1:8" s="34" customFormat="1" ht="12.75" customHeight="1">
      <c r="A119" s="39" t="s">
        <v>27</v>
      </c>
      <c r="B119" s="40" t="s">
        <v>102</v>
      </c>
      <c r="C119" s="41">
        <v>139320000</v>
      </c>
      <c r="D119" s="42">
        <v>46324000</v>
      </c>
      <c r="E119" s="42">
        <v>7650000</v>
      </c>
      <c r="F119" s="41">
        <f>D119+E119</f>
        <v>53974000</v>
      </c>
      <c r="G119" s="41">
        <f>C119-F119</f>
        <v>85346000</v>
      </c>
      <c r="H119" s="44">
        <f>F119/C119*100</f>
        <v>38.74102784955498</v>
      </c>
    </row>
    <row r="120" spans="1:8" s="34" customFormat="1" ht="12.75" customHeight="1">
      <c r="A120" s="39" t="s">
        <v>28</v>
      </c>
      <c r="B120" s="40" t="s">
        <v>103</v>
      </c>
      <c r="C120" s="41">
        <v>43589000</v>
      </c>
      <c r="D120" s="42">
        <v>3632000</v>
      </c>
      <c r="E120" s="42">
        <v>0</v>
      </c>
      <c r="F120" s="41">
        <f>D120+E120</f>
        <v>3632000</v>
      </c>
      <c r="G120" s="41">
        <f>C120-F120</f>
        <v>39957000</v>
      </c>
      <c r="H120" s="44">
        <f>F120/C120*100</f>
        <v>8.332377434673885</v>
      </c>
    </row>
    <row r="121" spans="1:8" s="34" customFormat="1" ht="12.75" customHeight="1">
      <c r="A121" s="115" t="s">
        <v>63</v>
      </c>
      <c r="B121" s="116"/>
      <c r="C121" s="32">
        <f>SUM(C119:C120)</f>
        <v>182909000</v>
      </c>
      <c r="D121" s="32">
        <f>SUM(D119:D120)</f>
        <v>49956000</v>
      </c>
      <c r="E121" s="32">
        <f>SUM(E119:E120)</f>
        <v>7650000</v>
      </c>
      <c r="F121" s="32">
        <f>SUM(F119:F120)</f>
        <v>57606000</v>
      </c>
      <c r="G121" s="32">
        <f>SUM(G119:G120)</f>
        <v>125303000</v>
      </c>
      <c r="H121" s="33">
        <f>F121/C121*100</f>
        <v>31.49434964927915</v>
      </c>
    </row>
    <row r="122" spans="1:8" s="34" customFormat="1" ht="12.75">
      <c r="A122" s="36"/>
      <c r="B122" s="36"/>
      <c r="C122" s="36"/>
      <c r="D122" s="36"/>
      <c r="E122" s="36"/>
      <c r="F122" s="36"/>
      <c r="G122" s="36"/>
      <c r="H122" s="36"/>
    </row>
    <row r="123" spans="1:8" s="34" customFormat="1" ht="12.75" customHeight="1">
      <c r="A123" s="115" t="s">
        <v>109</v>
      </c>
      <c r="B123" s="116"/>
      <c r="C123" s="32">
        <f>C80+C86+C92+C98+C104+C110+C116+C121</f>
        <v>24349068000</v>
      </c>
      <c r="D123" s="32">
        <f>D80+D86+D92+D98+D104+D110+D116+D121</f>
        <v>11337831186.98</v>
      </c>
      <c r="E123" s="32">
        <f>E80+E86+E92+E98+E104+E110+E116+E121</f>
        <v>1821803500</v>
      </c>
      <c r="F123" s="32">
        <f>F80+F86+F92+F98+F104+F110+F116+F121</f>
        <v>13159634686.98</v>
      </c>
      <c r="G123" s="32">
        <f>G80+G86+G92+G98+G104+G110+G116+G121</f>
        <v>11189433313.02</v>
      </c>
      <c r="H123" s="33">
        <f>F123/C123*100</f>
        <v>54.045742888310954</v>
      </c>
    </row>
    <row r="124" spans="1:8" s="34" customFormat="1" ht="12.75">
      <c r="A124" s="36"/>
      <c r="B124" s="36"/>
      <c r="C124" s="37"/>
      <c r="D124" s="37"/>
      <c r="E124" s="61"/>
      <c r="F124" s="37"/>
      <c r="G124" s="36"/>
      <c r="H124" s="36"/>
    </row>
    <row r="125" spans="1:8" s="34" customFormat="1" ht="12.75">
      <c r="A125" s="117" t="s">
        <v>110</v>
      </c>
      <c r="B125" s="118"/>
      <c r="C125" s="118"/>
      <c r="D125" s="118"/>
      <c r="E125" s="118"/>
      <c r="F125" s="118"/>
      <c r="G125" s="118"/>
      <c r="H125" s="119"/>
    </row>
    <row r="126" spans="1:8" s="34" customFormat="1" ht="12.75">
      <c r="A126" s="36"/>
      <c r="B126" s="36"/>
      <c r="C126" s="49"/>
      <c r="D126" s="36"/>
      <c r="E126" s="50"/>
      <c r="F126" s="37"/>
      <c r="G126" s="37"/>
      <c r="H126" s="36"/>
    </row>
    <row r="127" spans="1:8" s="34" customFormat="1" ht="12.75" customHeight="1">
      <c r="A127" s="112" t="s">
        <v>111</v>
      </c>
      <c r="B127" s="113"/>
      <c r="C127" s="113"/>
      <c r="D127" s="113"/>
      <c r="E127" s="113"/>
      <c r="F127" s="113"/>
      <c r="G127" s="113"/>
      <c r="H127" s="114"/>
    </row>
    <row r="128" spans="1:8" s="34" customFormat="1" ht="12.75">
      <c r="A128" s="36"/>
      <c r="B128" s="36"/>
      <c r="C128" s="36"/>
      <c r="D128" s="36"/>
      <c r="E128" s="36"/>
      <c r="F128" s="36"/>
      <c r="G128" s="36"/>
      <c r="H128" s="36"/>
    </row>
    <row r="129" spans="1:8" s="34" customFormat="1" ht="12.75" customHeight="1">
      <c r="A129" s="39" t="s">
        <v>29</v>
      </c>
      <c r="B129" s="40" t="s">
        <v>30</v>
      </c>
      <c r="C129" s="41">
        <v>1194980000</v>
      </c>
      <c r="D129" s="42">
        <v>209222000</v>
      </c>
      <c r="E129" s="42">
        <v>208642000</v>
      </c>
      <c r="F129" s="41">
        <f>D129+E129</f>
        <v>417864000</v>
      </c>
      <c r="G129" s="41">
        <f>C129-F129</f>
        <v>777116000</v>
      </c>
      <c r="H129" s="44">
        <f>F129/C129*100</f>
        <v>34.96828398801654</v>
      </c>
    </row>
    <row r="130" spans="1:8" s="34" customFormat="1" ht="12.75" customHeight="1">
      <c r="A130" s="39" t="s">
        <v>31</v>
      </c>
      <c r="B130" s="40" t="s">
        <v>112</v>
      </c>
      <c r="C130" s="41">
        <v>55036000</v>
      </c>
      <c r="D130" s="42">
        <v>59428000</v>
      </c>
      <c r="E130" s="42">
        <v>0</v>
      </c>
      <c r="F130" s="41">
        <f>D130+E130</f>
        <v>59428000</v>
      </c>
      <c r="G130" s="41">
        <f>C130-F130</f>
        <v>-4392000</v>
      </c>
      <c r="H130" s="44">
        <f>F130/C130*100</f>
        <v>107.98023112144779</v>
      </c>
    </row>
    <row r="131" spans="1:8" s="34" customFormat="1" ht="12.75" customHeight="1">
      <c r="A131" s="115" t="s">
        <v>70</v>
      </c>
      <c r="B131" s="116"/>
      <c r="C131" s="32">
        <f>SUM(C129:C130)</f>
        <v>1250016000</v>
      </c>
      <c r="D131" s="32">
        <f>SUM(D129:D130)</f>
        <v>268650000</v>
      </c>
      <c r="E131" s="32">
        <f>SUM(E129:E130)</f>
        <v>208642000</v>
      </c>
      <c r="F131" s="32">
        <f>SUM(F129:F130)</f>
        <v>477292000</v>
      </c>
      <c r="G131" s="32">
        <f>SUM(G129:G130)</f>
        <v>772724000</v>
      </c>
      <c r="H131" s="33">
        <f>F131/C131*100</f>
        <v>38.18287125924788</v>
      </c>
    </row>
    <row r="132" spans="1:8" s="34" customFormat="1" ht="12.75">
      <c r="A132" s="36"/>
      <c r="B132" s="36"/>
      <c r="C132" s="36"/>
      <c r="D132" s="36"/>
      <c r="E132" s="36"/>
      <c r="F132" s="36"/>
      <c r="G132" s="36"/>
      <c r="H132" s="36"/>
    </row>
    <row r="133" spans="1:8" s="34" customFormat="1" ht="12.75" customHeight="1">
      <c r="A133" s="112" t="s">
        <v>32</v>
      </c>
      <c r="B133" s="113"/>
      <c r="C133" s="113"/>
      <c r="D133" s="113"/>
      <c r="E133" s="113"/>
      <c r="F133" s="113"/>
      <c r="G133" s="113"/>
      <c r="H133" s="114"/>
    </row>
    <row r="134" spans="1:8" s="34" customFormat="1" ht="12.75">
      <c r="A134" s="36"/>
      <c r="B134" s="36"/>
      <c r="C134" s="36"/>
      <c r="D134" s="36"/>
      <c r="E134" s="36"/>
      <c r="F134" s="36"/>
      <c r="G134" s="36"/>
      <c r="H134" s="36"/>
    </row>
    <row r="135" spans="1:8" s="34" customFormat="1" ht="12.75" customHeight="1">
      <c r="A135" s="39" t="s">
        <v>33</v>
      </c>
      <c r="B135" s="40" t="s">
        <v>34</v>
      </c>
      <c r="C135" s="42">
        <v>1405989000</v>
      </c>
      <c r="D135" s="42">
        <v>1077250500</v>
      </c>
      <c r="E135" s="42">
        <v>328738500</v>
      </c>
      <c r="F135" s="41">
        <f>D135+E135</f>
        <v>1405989000</v>
      </c>
      <c r="G135" s="41">
        <f>C135-F135</f>
        <v>0</v>
      </c>
      <c r="H135" s="44">
        <f>F135/C135*100</f>
        <v>100</v>
      </c>
    </row>
    <row r="136" spans="1:8" s="34" customFormat="1" ht="12.75" customHeight="1">
      <c r="A136" s="115" t="s">
        <v>71</v>
      </c>
      <c r="B136" s="116"/>
      <c r="C136" s="32">
        <f>SUM(C135)</f>
        <v>1405989000</v>
      </c>
      <c r="D136" s="32">
        <f>SUM(D135)</f>
        <v>1077250500</v>
      </c>
      <c r="E136" s="32">
        <f>SUM(E135)</f>
        <v>328738500</v>
      </c>
      <c r="F136" s="32">
        <f>SUM(F135)</f>
        <v>1405989000</v>
      </c>
      <c r="G136" s="32">
        <f>SUM(G135)</f>
        <v>0</v>
      </c>
      <c r="H136" s="33">
        <f>F136/C136*100</f>
        <v>100</v>
      </c>
    </row>
    <row r="137" spans="1:8" s="34" customFormat="1" ht="12.75">
      <c r="A137" s="36"/>
      <c r="B137" s="36"/>
      <c r="C137" s="36"/>
      <c r="D137" s="36"/>
      <c r="E137" s="36"/>
      <c r="F137" s="36"/>
      <c r="G137" s="36"/>
      <c r="H137" s="36"/>
    </row>
    <row r="138" spans="1:8" s="34" customFormat="1" ht="12.75" customHeight="1">
      <c r="A138" s="112" t="s">
        <v>116</v>
      </c>
      <c r="B138" s="113"/>
      <c r="C138" s="113"/>
      <c r="D138" s="113"/>
      <c r="E138" s="113"/>
      <c r="F138" s="113"/>
      <c r="G138" s="113"/>
      <c r="H138" s="114"/>
    </row>
    <row r="139" spans="1:8" s="34" customFormat="1" ht="12.75">
      <c r="A139" s="36"/>
      <c r="B139" s="36"/>
      <c r="C139" s="36"/>
      <c r="D139" s="36"/>
      <c r="E139" s="36"/>
      <c r="F139" s="36"/>
      <c r="G139" s="36"/>
      <c r="H139" s="36"/>
    </row>
    <row r="140" spans="1:8" s="34" customFormat="1" ht="12.75" customHeight="1">
      <c r="A140" s="39" t="s">
        <v>31</v>
      </c>
      <c r="B140" s="40" t="s">
        <v>113</v>
      </c>
      <c r="C140" s="41">
        <v>100000000</v>
      </c>
      <c r="D140" s="42">
        <v>0</v>
      </c>
      <c r="E140" s="42">
        <v>0</v>
      </c>
      <c r="F140" s="41">
        <f>D140+E140</f>
        <v>0</v>
      </c>
      <c r="G140" s="41">
        <f>C140-F140</f>
        <v>100000000</v>
      </c>
      <c r="H140" s="44">
        <f>F140/C140*100</f>
        <v>0</v>
      </c>
    </row>
    <row r="141" spans="1:8" s="34" customFormat="1" ht="12.75" customHeight="1">
      <c r="A141" s="115" t="s">
        <v>72</v>
      </c>
      <c r="B141" s="116"/>
      <c r="C141" s="32">
        <f>SUM(C140)</f>
        <v>100000000</v>
      </c>
      <c r="D141" s="32">
        <f>SUM(D140)</f>
        <v>0</v>
      </c>
      <c r="E141" s="32">
        <f>SUM(E140)</f>
        <v>0</v>
      </c>
      <c r="F141" s="32">
        <f>SUM(F140)</f>
        <v>0</v>
      </c>
      <c r="G141" s="32">
        <f>SUM(G140)</f>
        <v>100000000</v>
      </c>
      <c r="H141" s="33">
        <f>F141/C141*100</f>
        <v>0</v>
      </c>
    </row>
    <row r="142" spans="1:8" s="34" customFormat="1" ht="12.75">
      <c r="A142" s="36"/>
      <c r="B142" s="36"/>
      <c r="C142" s="36"/>
      <c r="D142" s="36"/>
      <c r="E142" s="36"/>
      <c r="F142" s="36"/>
      <c r="G142" s="36"/>
      <c r="H142" s="36"/>
    </row>
    <row r="143" spans="1:8" s="34" customFormat="1" ht="12.75" customHeight="1">
      <c r="A143" s="112" t="s">
        <v>89</v>
      </c>
      <c r="B143" s="113"/>
      <c r="C143" s="113"/>
      <c r="D143" s="113"/>
      <c r="E143" s="113"/>
      <c r="F143" s="113"/>
      <c r="G143" s="113"/>
      <c r="H143" s="114"/>
    </row>
    <row r="144" spans="1:8" s="34" customFormat="1" ht="12.75">
      <c r="A144" s="36"/>
      <c r="B144" s="36"/>
      <c r="C144" s="36"/>
      <c r="D144" s="36"/>
      <c r="E144" s="36"/>
      <c r="F144" s="36"/>
      <c r="G144" s="36"/>
      <c r="H144" s="36"/>
    </row>
    <row r="145" spans="1:8" s="34" customFormat="1" ht="12.75" customHeight="1">
      <c r="A145" s="39" t="s">
        <v>35</v>
      </c>
      <c r="B145" s="40" t="s">
        <v>114</v>
      </c>
      <c r="C145" s="41">
        <v>837424000</v>
      </c>
      <c r="D145" s="42">
        <v>418712000</v>
      </c>
      <c r="E145" s="42">
        <v>209356000</v>
      </c>
      <c r="F145" s="41">
        <f>D145+E145</f>
        <v>628068000</v>
      </c>
      <c r="G145" s="41">
        <f>C145-F145</f>
        <v>209356000</v>
      </c>
      <c r="H145" s="44">
        <f>F145/C145*100</f>
        <v>75</v>
      </c>
    </row>
    <row r="146" spans="1:8" s="34" customFormat="1" ht="12.75" customHeight="1">
      <c r="A146" s="39">
        <v>130124</v>
      </c>
      <c r="B146" s="54" t="s">
        <v>145</v>
      </c>
      <c r="C146" s="41">
        <v>48227183</v>
      </c>
      <c r="D146" s="55">
        <v>48227183</v>
      </c>
      <c r="E146" s="55">
        <v>57854660</v>
      </c>
      <c r="F146" s="41">
        <f>D146+E146</f>
        <v>106081843</v>
      </c>
      <c r="G146" s="41">
        <f>C146-F146</f>
        <v>-57854660</v>
      </c>
      <c r="H146" s="44">
        <f>F146/C146*100</f>
        <v>219.9627604208191</v>
      </c>
    </row>
    <row r="147" spans="1:8" s="34" customFormat="1" ht="12.75" customHeight="1">
      <c r="A147" s="39">
        <v>130125</v>
      </c>
      <c r="B147" s="54" t="s">
        <v>151</v>
      </c>
      <c r="C147" s="41">
        <v>4596000</v>
      </c>
      <c r="D147" s="55">
        <v>4596000</v>
      </c>
      <c r="E147" s="55">
        <v>0</v>
      </c>
      <c r="F147" s="41">
        <f>D147+E147</f>
        <v>4596000</v>
      </c>
      <c r="G147" s="41">
        <f>C147-F147</f>
        <v>0</v>
      </c>
      <c r="H147" s="44">
        <f>F147/C147*100</f>
        <v>100</v>
      </c>
    </row>
    <row r="148" spans="1:8" s="34" customFormat="1" ht="12.75" customHeight="1">
      <c r="A148" s="115" t="s">
        <v>62</v>
      </c>
      <c r="B148" s="116"/>
      <c r="C148" s="32">
        <f>SUM(C145:C147)</f>
        <v>890247183</v>
      </c>
      <c r="D148" s="32">
        <f>SUM(D145:D147)</f>
        <v>471535183</v>
      </c>
      <c r="E148" s="32">
        <f>SUM(E145:E147)</f>
        <v>267210660</v>
      </c>
      <c r="F148" s="32">
        <f>SUM(F145:F147)</f>
        <v>738745843</v>
      </c>
      <c r="G148" s="32">
        <f>SUM(G145:G147)</f>
        <v>151501340</v>
      </c>
      <c r="H148" s="33">
        <f>F148/C148*100</f>
        <v>82.98210397145395</v>
      </c>
    </row>
    <row r="149" spans="1:8" s="34" customFormat="1" ht="12.75">
      <c r="A149" s="36"/>
      <c r="B149" s="36"/>
      <c r="C149" s="36"/>
      <c r="D149" s="36"/>
      <c r="E149" s="36"/>
      <c r="F149" s="36"/>
      <c r="G149" s="36"/>
      <c r="H149" s="36"/>
    </row>
    <row r="150" spans="1:8" s="34" customFormat="1" ht="12.75" customHeight="1">
      <c r="A150" s="112" t="s">
        <v>115</v>
      </c>
      <c r="B150" s="113"/>
      <c r="C150" s="113"/>
      <c r="D150" s="113"/>
      <c r="E150" s="113"/>
      <c r="F150" s="113"/>
      <c r="G150" s="113"/>
      <c r="H150" s="114"/>
    </row>
    <row r="151" spans="1:8" s="34" customFormat="1" ht="12.75">
      <c r="A151" s="36"/>
      <c r="B151" s="36"/>
      <c r="C151" s="36"/>
      <c r="D151" s="36"/>
      <c r="E151" s="36"/>
      <c r="F151" s="36"/>
      <c r="G151" s="36"/>
      <c r="H151" s="36"/>
    </row>
    <row r="152" spans="1:8" s="34" customFormat="1" ht="12.75" customHeight="1">
      <c r="A152" s="39" t="s">
        <v>36</v>
      </c>
      <c r="B152" s="51" t="s">
        <v>117</v>
      </c>
      <c r="C152" s="41">
        <v>261704000</v>
      </c>
      <c r="D152" s="42">
        <v>0</v>
      </c>
      <c r="E152" s="42">
        <v>0</v>
      </c>
      <c r="F152" s="41">
        <f>D152+E152</f>
        <v>0</v>
      </c>
      <c r="G152" s="41">
        <f>C152-F152</f>
        <v>261704000</v>
      </c>
      <c r="H152" s="44">
        <f>F152/C152*100</f>
        <v>0</v>
      </c>
    </row>
    <row r="153" spans="1:8" s="34" customFormat="1" ht="12.75" customHeight="1">
      <c r="A153" s="115" t="s">
        <v>73</v>
      </c>
      <c r="B153" s="116"/>
      <c r="C153" s="32">
        <f>SUM(C152)</f>
        <v>261704000</v>
      </c>
      <c r="D153" s="32">
        <f>SUM(D152)</f>
        <v>0</v>
      </c>
      <c r="E153" s="32">
        <f>SUM(E152)</f>
        <v>0</v>
      </c>
      <c r="F153" s="32">
        <f>SUM(F152)</f>
        <v>0</v>
      </c>
      <c r="G153" s="32">
        <f>SUM(G152)</f>
        <v>261704000</v>
      </c>
      <c r="H153" s="33">
        <f>F153/C153*100</f>
        <v>0</v>
      </c>
    </row>
    <row r="154" spans="1:8" s="34" customFormat="1" ht="12.75">
      <c r="A154" s="36"/>
      <c r="B154" s="36"/>
      <c r="C154" s="36"/>
      <c r="D154" s="36"/>
      <c r="E154" s="36"/>
      <c r="F154" s="36"/>
      <c r="G154" s="36"/>
      <c r="H154" s="36"/>
    </row>
    <row r="155" spans="1:8" s="34" customFormat="1" ht="12.75" customHeight="1">
      <c r="A155" s="112" t="s">
        <v>108</v>
      </c>
      <c r="B155" s="113"/>
      <c r="C155" s="113"/>
      <c r="D155" s="113"/>
      <c r="E155" s="113"/>
      <c r="F155" s="113"/>
      <c r="G155" s="113"/>
      <c r="H155" s="114"/>
    </row>
    <row r="156" spans="1:8" s="34" customFormat="1" ht="12.75">
      <c r="A156" s="36"/>
      <c r="B156" s="36"/>
      <c r="C156" s="36"/>
      <c r="D156" s="36"/>
      <c r="E156" s="36"/>
      <c r="F156" s="36"/>
      <c r="G156" s="36"/>
      <c r="H156" s="36"/>
    </row>
    <row r="157" spans="1:8" s="34" customFormat="1" ht="12.75" customHeight="1">
      <c r="A157" s="39" t="s">
        <v>37</v>
      </c>
      <c r="B157" s="40" t="s">
        <v>118</v>
      </c>
      <c r="C157" s="41">
        <v>546795623.91</v>
      </c>
      <c r="D157" s="42">
        <v>546795623.91</v>
      </c>
      <c r="E157" s="42">
        <v>13000000</v>
      </c>
      <c r="F157" s="41">
        <f>D157+E157</f>
        <v>559795623.91</v>
      </c>
      <c r="G157" s="41">
        <f>C157-F157</f>
        <v>-13000000</v>
      </c>
      <c r="H157" s="44">
        <f>F157/C157*100</f>
        <v>102.37748793727357</v>
      </c>
    </row>
    <row r="158" spans="1:8" s="34" customFormat="1" ht="12.75" customHeight="1">
      <c r="A158" s="115" t="s">
        <v>69</v>
      </c>
      <c r="B158" s="116"/>
      <c r="C158" s="32">
        <f>SUM(C157)</f>
        <v>546795623.91</v>
      </c>
      <c r="D158" s="32">
        <f>SUM(D157)</f>
        <v>546795623.91</v>
      </c>
      <c r="E158" s="32">
        <f>SUM(E157)</f>
        <v>13000000</v>
      </c>
      <c r="F158" s="32">
        <f>SUM(F157)</f>
        <v>559795623.91</v>
      </c>
      <c r="G158" s="32">
        <f>SUM(G157)</f>
        <v>-13000000</v>
      </c>
      <c r="H158" s="33">
        <f>F158/C158*100</f>
        <v>102.37748793727357</v>
      </c>
    </row>
    <row r="159" spans="1:8" s="34" customFormat="1" ht="12.75">
      <c r="A159" s="36"/>
      <c r="B159" s="36"/>
      <c r="C159" s="36"/>
      <c r="D159" s="36"/>
      <c r="E159" s="36"/>
      <c r="F159" s="36"/>
      <c r="G159" s="36"/>
      <c r="H159" s="36"/>
    </row>
    <row r="160" spans="1:8" s="34" customFormat="1" ht="12.75" customHeight="1">
      <c r="A160" s="112" t="s">
        <v>119</v>
      </c>
      <c r="B160" s="113"/>
      <c r="C160" s="113"/>
      <c r="D160" s="113"/>
      <c r="E160" s="113"/>
      <c r="F160" s="113"/>
      <c r="G160" s="113"/>
      <c r="H160" s="114"/>
    </row>
    <row r="161" spans="1:8" s="34" customFormat="1" ht="12.75">
      <c r="A161" s="36"/>
      <c r="B161" s="36"/>
      <c r="C161" s="36"/>
      <c r="D161" s="36"/>
      <c r="E161" s="36"/>
      <c r="F161" s="36"/>
      <c r="G161" s="36"/>
      <c r="H161" s="36"/>
    </row>
    <row r="162" spans="1:8" s="34" customFormat="1" ht="12.75" customHeight="1">
      <c r="A162" s="39" t="s">
        <v>38</v>
      </c>
      <c r="B162" s="40" t="s">
        <v>120</v>
      </c>
      <c r="C162" s="41">
        <v>2161370000</v>
      </c>
      <c r="D162" s="42">
        <v>831200904.55</v>
      </c>
      <c r="E162" s="42">
        <v>208381146.84</v>
      </c>
      <c r="F162" s="41">
        <f>D162+E162</f>
        <v>1039582051.39</v>
      </c>
      <c r="G162" s="41">
        <f>C162-F162</f>
        <v>1121787948.6100001</v>
      </c>
      <c r="H162" s="44">
        <f aca="true" t="shared" si="7" ref="H162:H167">F162/C162*100</f>
        <v>48.09829188847814</v>
      </c>
    </row>
    <row r="163" spans="1:8" ht="12.75" customHeight="1">
      <c r="A163" s="98" t="s">
        <v>74</v>
      </c>
      <c r="B163" s="99"/>
      <c r="C163" s="13">
        <f>SUM(C162)</f>
        <v>2161370000</v>
      </c>
      <c r="D163" s="13">
        <f>SUM(D162)</f>
        <v>831200904.55</v>
      </c>
      <c r="E163" s="13">
        <f>SUM(E162)</f>
        <v>208381146.84</v>
      </c>
      <c r="F163" s="13">
        <f>SUM(F162)</f>
        <v>1039582051.39</v>
      </c>
      <c r="G163" s="13">
        <f>SUM(G162)</f>
        <v>1121787948.6100001</v>
      </c>
      <c r="H163" s="5">
        <f t="shared" si="7"/>
        <v>48.09829188847814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 customHeight="1">
      <c r="A165" s="98" t="s">
        <v>123</v>
      </c>
      <c r="B165" s="99"/>
      <c r="C165" s="13">
        <f>C131+C136+C141+C148+C153+C158+C163</f>
        <v>6616121806.91</v>
      </c>
      <c r="D165" s="13">
        <f>D131+D136+D141+D148+D153+D158+D163</f>
        <v>3195432211.46</v>
      </c>
      <c r="E165" s="13">
        <f>E131+E136+E141+E148+E153+E158+E163</f>
        <v>1025972306.84</v>
      </c>
      <c r="F165" s="13">
        <f>F131+F136+F141+F148+F153+F158+F163</f>
        <v>4221404518.2999997</v>
      </c>
      <c r="G165" s="13">
        <f>G131+G136+G141+G148+G153+G158+G163</f>
        <v>2394717288.61</v>
      </c>
      <c r="H165" s="5">
        <f t="shared" si="7"/>
        <v>63.804818615810355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98" t="s">
        <v>124</v>
      </c>
      <c r="B167" s="99"/>
      <c r="C167" s="13">
        <f>C72+C123+C165</f>
        <v>33104710806.91</v>
      </c>
      <c r="D167" s="13">
        <f>D72+D123+D165</f>
        <v>15495921386.77</v>
      </c>
      <c r="E167" s="13">
        <f>E72+E123+E165</f>
        <v>2971191099.84</v>
      </c>
      <c r="F167" s="13">
        <f>F72+F123+F165</f>
        <v>18467112486.61</v>
      </c>
      <c r="G167" s="13">
        <f>G72+G123+G165</f>
        <v>14637598320.300001</v>
      </c>
      <c r="H167" s="5">
        <f t="shared" si="7"/>
        <v>55.78394142852724</v>
      </c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3.5" customHeight="1">
      <c r="A169" s="100" t="s">
        <v>121</v>
      </c>
      <c r="B169" s="101"/>
      <c r="C169" s="17">
        <f>C167</f>
        <v>33104710806.91</v>
      </c>
      <c r="D169" s="17">
        <f>D167</f>
        <v>15495921386.77</v>
      </c>
      <c r="E169" s="17">
        <f>E167</f>
        <v>2971191099.84</v>
      </c>
      <c r="F169" s="17">
        <f>F167</f>
        <v>18467112486.61</v>
      </c>
      <c r="G169" s="17">
        <f>G167</f>
        <v>14637598320.300001</v>
      </c>
      <c r="H169" s="5">
        <f>F169/C169*100</f>
        <v>55.78394142852724</v>
      </c>
    </row>
    <row r="170" spans="1:6" s="57" customFormat="1" ht="15" customHeight="1">
      <c r="A170" s="9"/>
      <c r="B170" s="9"/>
      <c r="C170" s="56"/>
      <c r="D170" s="53"/>
      <c r="F170" s="53"/>
    </row>
    <row r="171" spans="3:8" ht="12.75">
      <c r="C171" s="24"/>
      <c r="E171" s="62"/>
      <c r="F171" s="19"/>
      <c r="H171" s="63"/>
    </row>
    <row r="172" spans="5:6" ht="12.75">
      <c r="E172" s="19"/>
      <c r="F172" s="19"/>
    </row>
    <row r="173" spans="3:6" ht="12.75">
      <c r="C173" s="31"/>
      <c r="E173" s="19"/>
      <c r="F173" s="19"/>
    </row>
    <row r="174" spans="5:6" ht="12.75">
      <c r="E174" s="56"/>
      <c r="F174" s="19"/>
    </row>
  </sheetData>
  <sheetProtection/>
  <mergeCells count="59">
    <mergeCell ref="A160:H160"/>
    <mergeCell ref="A163:B163"/>
    <mergeCell ref="A165:B165"/>
    <mergeCell ref="A167:B167"/>
    <mergeCell ref="A169:B169"/>
    <mergeCell ref="A143:H143"/>
    <mergeCell ref="A148:B148"/>
    <mergeCell ref="A150:H150"/>
    <mergeCell ref="A153:B153"/>
    <mergeCell ref="A155:H155"/>
    <mergeCell ref="A158:B158"/>
    <mergeCell ref="A127:H127"/>
    <mergeCell ref="A131:B131"/>
    <mergeCell ref="A133:H133"/>
    <mergeCell ref="A136:B136"/>
    <mergeCell ref="A138:H138"/>
    <mergeCell ref="A141:B141"/>
    <mergeCell ref="A112:H112"/>
    <mergeCell ref="A116:B116"/>
    <mergeCell ref="A118:H118"/>
    <mergeCell ref="A121:B121"/>
    <mergeCell ref="A123:B123"/>
    <mergeCell ref="A125:H125"/>
    <mergeCell ref="A94:H94"/>
    <mergeCell ref="A98:B98"/>
    <mergeCell ref="A100:H100"/>
    <mergeCell ref="A104:B104"/>
    <mergeCell ref="A106:H106"/>
    <mergeCell ref="A110:B110"/>
    <mergeCell ref="A76:H76"/>
    <mergeCell ref="A80:B80"/>
    <mergeCell ref="A82:H82"/>
    <mergeCell ref="A86:B86"/>
    <mergeCell ref="A88:H88"/>
    <mergeCell ref="A92:B92"/>
    <mergeCell ref="A60:H60"/>
    <mergeCell ref="A63:B63"/>
    <mergeCell ref="A65:H65"/>
    <mergeCell ref="A70:B70"/>
    <mergeCell ref="A72:B72"/>
    <mergeCell ref="A74:H74"/>
    <mergeCell ref="A44:H44"/>
    <mergeCell ref="A48:B48"/>
    <mergeCell ref="A50:H50"/>
    <mergeCell ref="A53:B53"/>
    <mergeCell ref="A55:H55"/>
    <mergeCell ref="A58:B58"/>
    <mergeCell ref="A15:H15"/>
    <mergeCell ref="A26:B26"/>
    <mergeCell ref="A28:H28"/>
    <mergeCell ref="A35:B35"/>
    <mergeCell ref="A37:H37"/>
    <mergeCell ref="A42:B42"/>
    <mergeCell ref="A2:H3"/>
    <mergeCell ref="A5:H5"/>
    <mergeCell ref="A8:H8"/>
    <mergeCell ref="A9:H9"/>
    <mergeCell ref="G10:H10"/>
    <mergeCell ref="A13:H13"/>
  </mergeCells>
  <printOptions/>
  <pageMargins left="0.7" right="0.7" top="0.75" bottom="0.75" header="0.3" footer="0.3"/>
  <pageSetup firstPageNumber="5" useFirstPageNumber="1" horizontalDpi="600" verticalDpi="600" orientation="landscape" scale="88" r:id="rId2"/>
  <headerFooter>
    <oddFooter>&amp;C&amp;"Arial,Bold"&amp;14&amp;P</oddFooter>
  </headerFooter>
  <rowBreaks count="3" manualBreakCount="3">
    <brk id="42" max="7" man="1"/>
    <brk id="86" max="7" man="1"/>
    <brk id="124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0"/>
  <sheetViews>
    <sheetView zoomScalePageLayoutView="0" workbookViewId="0" topLeftCell="B58">
      <selection activeCell="F165" sqref="F165"/>
    </sheetView>
  </sheetViews>
  <sheetFormatPr defaultColWidth="6.8515625" defaultRowHeight="12.75"/>
  <cols>
    <col min="1" max="1" width="7.8515625" style="0" customWidth="1"/>
    <col min="2" max="2" width="40.28125" style="0" customWidth="1"/>
    <col min="3" max="3" width="17.28125" style="0" customWidth="1"/>
    <col min="4" max="4" width="15.8515625" style="0" customWidth="1"/>
    <col min="5" max="5" width="15.28125" style="0" customWidth="1"/>
    <col min="6" max="6" width="17.00390625" style="0" bestFit="1" customWidth="1"/>
    <col min="7" max="7" width="17.7109375" style="0" bestFit="1" customWidth="1"/>
    <col min="8" max="8" width="8.00390625" style="0" customWidth="1"/>
  </cols>
  <sheetData>
    <row r="2" spans="1:8" ht="15" customHeight="1">
      <c r="A2" s="110" t="s">
        <v>156</v>
      </c>
      <c r="B2" s="110"/>
      <c r="C2" s="110"/>
      <c r="D2" s="110"/>
      <c r="E2" s="110"/>
      <c r="F2" s="110"/>
      <c r="G2" s="110"/>
      <c r="H2" s="110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5" spans="1:8" ht="18">
      <c r="A5" s="111" t="s">
        <v>157</v>
      </c>
      <c r="B5" s="111"/>
      <c r="C5" s="111"/>
      <c r="D5" s="111"/>
      <c r="E5" s="111"/>
      <c r="F5" s="111"/>
      <c r="G5" s="111"/>
      <c r="H5" s="111"/>
    </row>
    <row r="7" ht="12.75" customHeight="1">
      <c r="B7" s="9"/>
    </row>
    <row r="8" spans="1:8" ht="20.25" customHeight="1">
      <c r="A8" s="109" t="s">
        <v>41</v>
      </c>
      <c r="B8" s="109"/>
      <c r="C8" s="109"/>
      <c r="D8" s="109"/>
      <c r="E8" s="109"/>
      <c r="F8" s="109"/>
      <c r="G8" s="109"/>
      <c r="H8" s="109"/>
    </row>
    <row r="9" spans="1:8" ht="12.75" customHeight="1">
      <c r="A9" s="109" t="s">
        <v>42</v>
      </c>
      <c r="B9" s="109"/>
      <c r="C9" s="109"/>
      <c r="D9" s="109"/>
      <c r="E9" s="109"/>
      <c r="F9" s="109"/>
      <c r="G9" s="109"/>
      <c r="H9" s="109"/>
    </row>
    <row r="10" spans="7:8" ht="12.75" customHeight="1">
      <c r="G10" s="102" t="s">
        <v>43</v>
      </c>
      <c r="H10" s="102"/>
    </row>
    <row r="11" spans="1:8" s="18" customFormat="1" ht="33.75">
      <c r="A11" s="20" t="s">
        <v>125</v>
      </c>
      <c r="B11" s="21" t="s">
        <v>126</v>
      </c>
      <c r="C11" s="22" t="s">
        <v>132</v>
      </c>
      <c r="D11" s="23" t="s">
        <v>160</v>
      </c>
      <c r="E11" s="23" t="s">
        <v>158</v>
      </c>
      <c r="F11" s="23" t="s">
        <v>159</v>
      </c>
      <c r="G11" s="21" t="s">
        <v>47</v>
      </c>
      <c r="H11" s="23" t="s">
        <v>48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04" t="s">
        <v>122</v>
      </c>
      <c r="B13" s="105"/>
      <c r="C13" s="105"/>
      <c r="D13" s="105"/>
      <c r="E13" s="105"/>
      <c r="F13" s="105"/>
      <c r="G13" s="105"/>
      <c r="H13" s="106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 customHeight="1">
      <c r="A15" s="100" t="s">
        <v>104</v>
      </c>
      <c r="B15" s="103"/>
      <c r="C15" s="103"/>
      <c r="D15" s="103"/>
      <c r="E15" s="103"/>
      <c r="F15" s="103"/>
      <c r="G15" s="103"/>
      <c r="H15" s="10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 customHeight="1">
      <c r="A17" s="2" t="s">
        <v>0</v>
      </c>
      <c r="B17" s="10" t="s">
        <v>49</v>
      </c>
      <c r="C17" s="11">
        <v>49984000</v>
      </c>
      <c r="D17" s="3">
        <v>25632773.2</v>
      </c>
      <c r="E17" s="59">
        <v>5811276.33</v>
      </c>
      <c r="F17" s="11">
        <f>D17+E17</f>
        <v>31444049.53</v>
      </c>
      <c r="G17" s="11">
        <f>C17-F17</f>
        <v>18539950.47</v>
      </c>
      <c r="H17" s="4">
        <f>F17/C17*100</f>
        <v>62.90822969350193</v>
      </c>
    </row>
    <row r="18" spans="1:8" ht="12.75" customHeight="1">
      <c r="A18" s="2" t="s">
        <v>1</v>
      </c>
      <c r="B18" s="10" t="s">
        <v>50</v>
      </c>
      <c r="C18" s="11">
        <v>4700000</v>
      </c>
      <c r="D18" s="3">
        <v>6888033.65</v>
      </c>
      <c r="E18" s="59">
        <v>0</v>
      </c>
      <c r="F18" s="11">
        <f aca="true" t="shared" si="0" ref="F18:F25">D18+E18</f>
        <v>6888033.65</v>
      </c>
      <c r="G18" s="11">
        <f aca="true" t="shared" si="1" ref="G18:G25">C18-F18</f>
        <v>-2188033.6500000004</v>
      </c>
      <c r="H18" s="4">
        <f aca="true" t="shared" si="2" ref="H18:H26">F18/C18*100</f>
        <v>146.55390744680852</v>
      </c>
    </row>
    <row r="19" spans="1:8" ht="12.75" customHeight="1">
      <c r="A19" s="2" t="s">
        <v>2</v>
      </c>
      <c r="B19" s="10" t="s">
        <v>51</v>
      </c>
      <c r="C19" s="11">
        <v>10500000</v>
      </c>
      <c r="D19" s="3">
        <v>1473300</v>
      </c>
      <c r="E19" s="3">
        <v>20000</v>
      </c>
      <c r="F19" s="11">
        <f t="shared" si="0"/>
        <v>1493300</v>
      </c>
      <c r="G19" s="11">
        <f t="shared" si="1"/>
        <v>9006700</v>
      </c>
      <c r="H19" s="4">
        <f t="shared" si="2"/>
        <v>14.22190476190476</v>
      </c>
    </row>
    <row r="20" spans="1:8" ht="12.75" customHeight="1">
      <c r="A20" s="2" t="s">
        <v>3</v>
      </c>
      <c r="B20" s="10" t="s">
        <v>52</v>
      </c>
      <c r="C20" s="11">
        <v>359122800</v>
      </c>
      <c r="D20" s="3">
        <v>13876906.969999999</v>
      </c>
      <c r="E20" s="59">
        <f>6513000+450000+39999.01</f>
        <v>7002999.01</v>
      </c>
      <c r="F20" s="11">
        <f t="shared" si="0"/>
        <v>20879905.979999997</v>
      </c>
      <c r="G20" s="11">
        <f t="shared" si="1"/>
        <v>338242894.02</v>
      </c>
      <c r="H20" s="4">
        <f t="shared" si="2"/>
        <v>5.814141006920194</v>
      </c>
    </row>
    <row r="21" spans="1:8" ht="12.75" customHeight="1">
      <c r="A21" s="2" t="s">
        <v>4</v>
      </c>
      <c r="B21" s="10" t="s">
        <v>53</v>
      </c>
      <c r="C21" s="11">
        <v>16200000</v>
      </c>
      <c r="D21" s="3">
        <v>2551200</v>
      </c>
      <c r="E21" s="59">
        <v>260000</v>
      </c>
      <c r="F21" s="11">
        <f t="shared" si="0"/>
        <v>2811200</v>
      </c>
      <c r="G21" s="11">
        <f t="shared" si="1"/>
        <v>13388800</v>
      </c>
      <c r="H21" s="4">
        <f t="shared" si="2"/>
        <v>17.353086419753087</v>
      </c>
    </row>
    <row r="22" spans="1:8" ht="12.75" customHeight="1">
      <c r="A22" s="2" t="s">
        <v>5</v>
      </c>
      <c r="B22" s="10" t="s">
        <v>54</v>
      </c>
      <c r="C22" s="11">
        <v>29290000</v>
      </c>
      <c r="D22" s="3">
        <v>385600</v>
      </c>
      <c r="E22" s="3">
        <v>0</v>
      </c>
      <c r="F22" s="11">
        <f t="shared" si="0"/>
        <v>385600</v>
      </c>
      <c r="G22" s="11">
        <f t="shared" si="1"/>
        <v>28904400</v>
      </c>
      <c r="H22" s="4">
        <f t="shared" si="2"/>
        <v>1.3164902697166267</v>
      </c>
    </row>
    <row r="23" spans="1:8" ht="12.75" customHeight="1">
      <c r="A23" s="2" t="s">
        <v>6</v>
      </c>
      <c r="B23" s="12" t="s">
        <v>55</v>
      </c>
      <c r="C23" s="11">
        <v>8128600</v>
      </c>
      <c r="D23" s="3">
        <v>6298248</v>
      </c>
      <c r="E23" s="3">
        <v>244000</v>
      </c>
      <c r="F23" s="11">
        <f t="shared" si="0"/>
        <v>6542248</v>
      </c>
      <c r="G23" s="11">
        <f t="shared" si="1"/>
        <v>1586352</v>
      </c>
      <c r="H23" s="4">
        <f t="shared" si="2"/>
        <v>80.4843146421278</v>
      </c>
    </row>
    <row r="24" spans="1:8" ht="12.75" customHeight="1">
      <c r="A24" s="2" t="s">
        <v>7</v>
      </c>
      <c r="B24" s="10" t="s">
        <v>56</v>
      </c>
      <c r="C24" s="11">
        <v>4200000</v>
      </c>
      <c r="D24" s="3">
        <v>1011000</v>
      </c>
      <c r="E24" s="59">
        <v>0</v>
      </c>
      <c r="F24" s="11">
        <f t="shared" si="0"/>
        <v>1011000</v>
      </c>
      <c r="G24" s="11">
        <f t="shared" si="1"/>
        <v>3189000</v>
      </c>
      <c r="H24" s="4">
        <f t="shared" si="2"/>
        <v>24.071428571428573</v>
      </c>
    </row>
    <row r="25" spans="1:8" ht="12.75" customHeight="1">
      <c r="A25" s="2" t="s">
        <v>8</v>
      </c>
      <c r="B25" s="10" t="s">
        <v>57</v>
      </c>
      <c r="C25" s="11">
        <v>13380000</v>
      </c>
      <c r="D25" s="3">
        <v>2604000</v>
      </c>
      <c r="E25" s="3">
        <v>0</v>
      </c>
      <c r="F25" s="11">
        <f t="shared" si="0"/>
        <v>2604000</v>
      </c>
      <c r="G25" s="11">
        <f t="shared" si="1"/>
        <v>10776000</v>
      </c>
      <c r="H25" s="4">
        <f t="shared" si="2"/>
        <v>19.46188340807175</v>
      </c>
    </row>
    <row r="26" spans="1:8" s="34" customFormat="1" ht="12.75" customHeight="1">
      <c r="A26" s="115" t="s">
        <v>58</v>
      </c>
      <c r="B26" s="116"/>
      <c r="C26" s="32">
        <f>SUM(C17:C25)</f>
        <v>495505400</v>
      </c>
      <c r="D26" s="32">
        <f>SUM(D17:D25)</f>
        <v>60721061.82</v>
      </c>
      <c r="E26" s="58">
        <f>SUM(E17:E25)</f>
        <v>13338275.34</v>
      </c>
      <c r="F26" s="32">
        <f>SUM(F17:F25)</f>
        <v>74059337.16</v>
      </c>
      <c r="G26" s="32">
        <f>SUM(G17:G25)</f>
        <v>421446062.84</v>
      </c>
      <c r="H26" s="33">
        <f t="shared" si="2"/>
        <v>14.946222010900383</v>
      </c>
    </row>
    <row r="27" spans="1:8" ht="12.75">
      <c r="A27" s="1"/>
      <c r="B27" s="1"/>
      <c r="C27" s="1"/>
      <c r="D27" s="1"/>
      <c r="E27" s="1"/>
      <c r="F27" s="27"/>
      <c r="G27" s="1"/>
      <c r="H27" s="1"/>
    </row>
    <row r="28" spans="1:8" ht="12.75" customHeight="1">
      <c r="A28" s="100" t="s">
        <v>75</v>
      </c>
      <c r="B28" s="103"/>
      <c r="C28" s="103"/>
      <c r="D28" s="103"/>
      <c r="E28" s="103"/>
      <c r="F28" s="103"/>
      <c r="G28" s="103"/>
      <c r="H28" s="101"/>
    </row>
    <row r="29" spans="1:8" ht="12.75" customHeight="1">
      <c r="A29" s="2" t="s">
        <v>9</v>
      </c>
      <c r="B29" s="10" t="s">
        <v>76</v>
      </c>
      <c r="C29" s="11">
        <v>54000000</v>
      </c>
      <c r="D29" s="3">
        <v>3808718.51</v>
      </c>
      <c r="E29" s="59">
        <v>650300</v>
      </c>
      <c r="F29" s="11">
        <f aca="true" t="shared" si="3" ref="F29:F34">D29+E29</f>
        <v>4459018.51</v>
      </c>
      <c r="G29" s="11">
        <f aca="true" t="shared" si="4" ref="G29:G34">C29-F29</f>
        <v>49540981.49</v>
      </c>
      <c r="H29" s="4">
        <f aca="true" t="shared" si="5" ref="H29:H35">F29/C29*100</f>
        <v>8.257441685185185</v>
      </c>
    </row>
    <row r="30" spans="1:8" ht="12.75" customHeight="1">
      <c r="A30" s="2" t="s">
        <v>10</v>
      </c>
      <c r="B30" s="10" t="s">
        <v>77</v>
      </c>
      <c r="C30" s="11">
        <v>10010000</v>
      </c>
      <c r="D30" s="3">
        <v>6773696</v>
      </c>
      <c r="E30" s="59">
        <v>182000</v>
      </c>
      <c r="F30" s="11">
        <f t="shared" si="3"/>
        <v>6955696</v>
      </c>
      <c r="G30" s="11">
        <f t="shared" si="4"/>
        <v>3054304</v>
      </c>
      <c r="H30" s="4">
        <f t="shared" si="5"/>
        <v>69.48747252747253</v>
      </c>
    </row>
    <row r="31" spans="1:8" ht="12.75" customHeight="1">
      <c r="A31" s="2" t="s">
        <v>11</v>
      </c>
      <c r="B31" s="10" t="s">
        <v>78</v>
      </c>
      <c r="C31" s="11">
        <v>117780000</v>
      </c>
      <c r="D31" s="3">
        <v>52301600</v>
      </c>
      <c r="E31" s="59">
        <v>6350500</v>
      </c>
      <c r="F31" s="11">
        <f t="shared" si="3"/>
        <v>58652100</v>
      </c>
      <c r="G31" s="11">
        <f t="shared" si="4"/>
        <v>59127900</v>
      </c>
      <c r="H31" s="4">
        <f t="shared" si="5"/>
        <v>49.79801324503311</v>
      </c>
    </row>
    <row r="32" spans="1:8" ht="12.75" customHeight="1">
      <c r="A32" s="2" t="s">
        <v>12</v>
      </c>
      <c r="B32" s="10" t="s">
        <v>79</v>
      </c>
      <c r="C32" s="11">
        <v>3069000</v>
      </c>
      <c r="D32" s="3">
        <v>3185300</v>
      </c>
      <c r="E32" s="59">
        <v>216000</v>
      </c>
      <c r="F32" s="11">
        <f t="shared" si="3"/>
        <v>3401300</v>
      </c>
      <c r="G32" s="11">
        <f t="shared" si="4"/>
        <v>-332300</v>
      </c>
      <c r="H32" s="4">
        <f t="shared" si="5"/>
        <v>110.82763115021179</v>
      </c>
    </row>
    <row r="33" spans="1:8" ht="12.75" customHeight="1">
      <c r="A33" s="2" t="s">
        <v>13</v>
      </c>
      <c r="B33" s="10" t="s">
        <v>80</v>
      </c>
      <c r="C33" s="11">
        <v>80760000</v>
      </c>
      <c r="D33" s="3">
        <v>56791150</v>
      </c>
      <c r="E33" s="59">
        <v>3085900</v>
      </c>
      <c r="F33" s="11">
        <f t="shared" si="3"/>
        <v>59877050</v>
      </c>
      <c r="G33" s="11">
        <f t="shared" si="4"/>
        <v>20882950</v>
      </c>
      <c r="H33" s="4">
        <f t="shared" si="5"/>
        <v>74.14196384348688</v>
      </c>
    </row>
    <row r="34" spans="1:8" ht="12.75" customHeight="1">
      <c r="A34" s="2" t="s">
        <v>14</v>
      </c>
      <c r="B34" s="10" t="s">
        <v>81</v>
      </c>
      <c r="C34" s="11">
        <v>7200000</v>
      </c>
      <c r="D34" s="3">
        <v>9033900</v>
      </c>
      <c r="E34" s="59">
        <v>960000</v>
      </c>
      <c r="F34" s="11">
        <f t="shared" si="3"/>
        <v>9993900</v>
      </c>
      <c r="G34" s="11">
        <f t="shared" si="4"/>
        <v>-2793900</v>
      </c>
      <c r="H34" s="4">
        <f t="shared" si="5"/>
        <v>138.80416666666667</v>
      </c>
    </row>
    <row r="35" spans="1:8" s="34" customFormat="1" ht="12.75" customHeight="1">
      <c r="A35" s="115" t="s">
        <v>59</v>
      </c>
      <c r="B35" s="116"/>
      <c r="C35" s="32">
        <f>SUM(C29:C34)</f>
        <v>272819000</v>
      </c>
      <c r="D35" s="32">
        <f>SUM(D29:D34)</f>
        <v>131894364.50999999</v>
      </c>
      <c r="E35" s="58">
        <f>SUM(E29:E34)</f>
        <v>11444700</v>
      </c>
      <c r="F35" s="32">
        <f>SUM(F29:F34)</f>
        <v>143339064.51</v>
      </c>
      <c r="G35" s="32">
        <f>SUM(G29:G34)</f>
        <v>129479935.49000001</v>
      </c>
      <c r="H35" s="33">
        <f t="shared" si="5"/>
        <v>52.53998603836243</v>
      </c>
    </row>
    <row r="36" spans="1:8" s="34" customFormat="1" ht="12.75">
      <c r="A36" s="36"/>
      <c r="B36" s="36"/>
      <c r="C36" s="36"/>
      <c r="D36" s="36"/>
      <c r="E36" s="36"/>
      <c r="F36" s="37"/>
      <c r="G36" s="36"/>
      <c r="H36" s="36"/>
    </row>
    <row r="37" spans="1:8" s="34" customFormat="1" ht="12.75" customHeight="1">
      <c r="A37" s="112" t="s">
        <v>82</v>
      </c>
      <c r="B37" s="113"/>
      <c r="C37" s="113"/>
      <c r="D37" s="113"/>
      <c r="E37" s="113"/>
      <c r="F37" s="113"/>
      <c r="G37" s="113"/>
      <c r="H37" s="114"/>
    </row>
    <row r="38" spans="1:8" s="34" customFormat="1" ht="12.75">
      <c r="A38" s="36"/>
      <c r="B38" s="36"/>
      <c r="C38" s="36"/>
      <c r="D38" s="36"/>
      <c r="E38" s="36"/>
      <c r="F38" s="36"/>
      <c r="G38" s="36"/>
      <c r="H38" s="36"/>
    </row>
    <row r="39" spans="1:8" s="34" customFormat="1" ht="12.75" customHeight="1">
      <c r="A39" s="39" t="s">
        <v>15</v>
      </c>
      <c r="B39" s="40" t="s">
        <v>83</v>
      </c>
      <c r="C39" s="41">
        <v>150000000</v>
      </c>
      <c r="D39" s="42">
        <v>6061600</v>
      </c>
      <c r="E39" s="60">
        <v>22500</v>
      </c>
      <c r="F39" s="41">
        <f>D39+E39</f>
        <v>6084100</v>
      </c>
      <c r="G39" s="41">
        <f>C39-F39</f>
        <v>143915900</v>
      </c>
      <c r="H39" s="44">
        <f>F39/C39*100</f>
        <v>4.056066666666667</v>
      </c>
    </row>
    <row r="40" spans="1:8" s="34" customFormat="1" ht="12.75" customHeight="1">
      <c r="A40" s="39" t="s">
        <v>16</v>
      </c>
      <c r="B40" s="40" t="s">
        <v>84</v>
      </c>
      <c r="C40" s="41">
        <v>10056000</v>
      </c>
      <c r="D40" s="42">
        <v>12148000</v>
      </c>
      <c r="E40" s="60">
        <v>793000</v>
      </c>
      <c r="F40" s="41">
        <f>D40+E40</f>
        <v>12941000</v>
      </c>
      <c r="G40" s="41">
        <f>C40-F40</f>
        <v>-2885000</v>
      </c>
      <c r="H40" s="44">
        <f>F40/C40*100</f>
        <v>128.68933969769293</v>
      </c>
    </row>
    <row r="41" spans="1:8" s="34" customFormat="1" ht="12.75" customHeight="1">
      <c r="A41" s="39" t="s">
        <v>17</v>
      </c>
      <c r="B41" s="40" t="s">
        <v>85</v>
      </c>
      <c r="C41" s="41">
        <v>85760600</v>
      </c>
      <c r="D41" s="42">
        <v>37748200</v>
      </c>
      <c r="E41" s="60">
        <v>8420500</v>
      </c>
      <c r="F41" s="41">
        <f>D41+E41</f>
        <v>46168700</v>
      </c>
      <c r="G41" s="41">
        <f>C41-F41</f>
        <v>39591900</v>
      </c>
      <c r="H41" s="44">
        <f>F41/C41*100</f>
        <v>53.83439481533478</v>
      </c>
    </row>
    <row r="42" spans="1:8" s="34" customFormat="1" ht="12.75" customHeight="1">
      <c r="A42" s="115" t="s">
        <v>60</v>
      </c>
      <c r="B42" s="116"/>
      <c r="C42" s="32">
        <f>SUM(C39:C41)</f>
        <v>245816600</v>
      </c>
      <c r="D42" s="32">
        <f>SUM(D39:D41)</f>
        <v>55957800</v>
      </c>
      <c r="E42" s="32">
        <f>SUM(E39:E41)</f>
        <v>9236000</v>
      </c>
      <c r="F42" s="32">
        <f>SUM(F39:F41)</f>
        <v>65193800</v>
      </c>
      <c r="G42" s="32">
        <f>SUM(G39:G41)</f>
        <v>180622800</v>
      </c>
      <c r="H42" s="33">
        <f>F42/C42*100</f>
        <v>26.521317112025795</v>
      </c>
    </row>
    <row r="43" spans="1:8" s="34" customFormat="1" ht="12.75">
      <c r="A43" s="36"/>
      <c r="B43" s="36"/>
      <c r="C43" s="36"/>
      <c r="D43" s="36"/>
      <c r="E43" s="36"/>
      <c r="F43" s="37"/>
      <c r="G43" s="36"/>
      <c r="H43" s="36"/>
    </row>
    <row r="44" spans="1:8" s="34" customFormat="1" ht="12.75" customHeight="1">
      <c r="A44" s="112" t="s">
        <v>86</v>
      </c>
      <c r="B44" s="113"/>
      <c r="C44" s="113"/>
      <c r="D44" s="113"/>
      <c r="E44" s="113"/>
      <c r="F44" s="113"/>
      <c r="G44" s="113"/>
      <c r="H44" s="114"/>
    </row>
    <row r="45" spans="1:8" s="34" customFormat="1" ht="12.75">
      <c r="A45" s="36"/>
      <c r="B45" s="36"/>
      <c r="C45" s="36"/>
      <c r="D45" s="36"/>
      <c r="E45" s="36"/>
      <c r="F45" s="36"/>
      <c r="G45" s="36"/>
      <c r="H45" s="36"/>
    </row>
    <row r="46" spans="1:8" s="34" customFormat="1" ht="12.75" customHeight="1">
      <c r="A46" s="39" t="s">
        <v>18</v>
      </c>
      <c r="B46" s="40" t="s">
        <v>87</v>
      </c>
      <c r="C46" s="41">
        <v>854700000</v>
      </c>
      <c r="D46" s="42">
        <v>673459955</v>
      </c>
      <c r="E46" s="43">
        <v>6584580</v>
      </c>
      <c r="F46" s="41">
        <f>D46+E46</f>
        <v>680044535</v>
      </c>
      <c r="G46" s="41">
        <f>C46-F46</f>
        <v>174655465</v>
      </c>
      <c r="H46" s="44">
        <f>F46/C46*100</f>
        <v>79.56529016029016</v>
      </c>
    </row>
    <row r="47" spans="1:8" s="34" customFormat="1" ht="12.75" customHeight="1">
      <c r="A47" s="39" t="s">
        <v>19</v>
      </c>
      <c r="B47" s="40" t="s">
        <v>88</v>
      </c>
      <c r="C47" s="41">
        <v>144000000</v>
      </c>
      <c r="D47" s="42">
        <v>134627500</v>
      </c>
      <c r="E47" s="43">
        <v>53002500</v>
      </c>
      <c r="F47" s="41">
        <f>D47+E47</f>
        <v>187630000</v>
      </c>
      <c r="G47" s="41">
        <f>C47-F47</f>
        <v>-43630000</v>
      </c>
      <c r="H47" s="44">
        <f>F47/C47*100</f>
        <v>130.29861111111111</v>
      </c>
    </row>
    <row r="48" spans="1:8" s="34" customFormat="1" ht="12.75" customHeight="1">
      <c r="A48" s="115" t="s">
        <v>61</v>
      </c>
      <c r="B48" s="116"/>
      <c r="C48" s="32">
        <f>SUM(C46:C47)</f>
        <v>998700000</v>
      </c>
      <c r="D48" s="32">
        <f>SUM(D46:D47)</f>
        <v>808087455</v>
      </c>
      <c r="E48" s="32">
        <f>SUM(E46:E47)</f>
        <v>59587080</v>
      </c>
      <c r="F48" s="32">
        <f>SUM(F46:F47)</f>
        <v>867674535</v>
      </c>
      <c r="G48" s="32">
        <f>SUM(G46:G47)</f>
        <v>131025465</v>
      </c>
      <c r="H48" s="33">
        <f>F48/C48*100</f>
        <v>86.88039801742265</v>
      </c>
    </row>
    <row r="49" spans="1:8" s="34" customFormat="1" ht="12.75">
      <c r="A49" s="36"/>
      <c r="B49" s="36"/>
      <c r="C49" s="36"/>
      <c r="D49" s="36"/>
      <c r="E49" s="36"/>
      <c r="F49" s="36"/>
      <c r="G49" s="36"/>
      <c r="H49" s="36"/>
    </row>
    <row r="50" spans="1:8" s="34" customFormat="1" ht="12.75" customHeight="1">
      <c r="A50" s="112" t="s">
        <v>89</v>
      </c>
      <c r="B50" s="113"/>
      <c r="C50" s="113"/>
      <c r="D50" s="113"/>
      <c r="E50" s="113"/>
      <c r="F50" s="113"/>
      <c r="G50" s="113"/>
      <c r="H50" s="114"/>
    </row>
    <row r="51" spans="1:8" s="34" customFormat="1" ht="12.75">
      <c r="A51" s="36"/>
      <c r="B51" s="36"/>
      <c r="C51" s="36"/>
      <c r="D51" s="36"/>
      <c r="E51" s="36"/>
      <c r="F51" s="36"/>
      <c r="G51" s="36"/>
      <c r="H51" s="36"/>
    </row>
    <row r="52" spans="1:8" s="34" customFormat="1" ht="12.75" customHeight="1">
      <c r="A52" s="39" t="s">
        <v>20</v>
      </c>
      <c r="B52" s="40" t="s">
        <v>90</v>
      </c>
      <c r="C52" s="41">
        <v>7000000</v>
      </c>
      <c r="D52" s="42">
        <v>5686200</v>
      </c>
      <c r="E52" s="43">
        <v>300000</v>
      </c>
      <c r="F52" s="41">
        <f>D52+E52</f>
        <v>5986200</v>
      </c>
      <c r="G52" s="41">
        <f>C52-F52</f>
        <v>1013800</v>
      </c>
      <c r="H52" s="44">
        <f>F52/C52*100</f>
        <v>85.51714285714286</v>
      </c>
    </row>
    <row r="53" spans="1:8" s="34" customFormat="1" ht="12.75" customHeight="1">
      <c r="A53" s="115" t="s">
        <v>62</v>
      </c>
      <c r="B53" s="116"/>
      <c r="C53" s="32">
        <f>SUM(C52)</f>
        <v>7000000</v>
      </c>
      <c r="D53" s="32">
        <f>SUM(D52)</f>
        <v>5686200</v>
      </c>
      <c r="E53" s="32">
        <f>SUM(E52)</f>
        <v>300000</v>
      </c>
      <c r="F53" s="32">
        <f>SUM(F52)</f>
        <v>5986200</v>
      </c>
      <c r="G53" s="32">
        <f>SUM(G52)</f>
        <v>1013800</v>
      </c>
      <c r="H53" s="33">
        <f>F53/C53*100</f>
        <v>85.51714285714286</v>
      </c>
    </row>
    <row r="54" spans="1:8" s="34" customFormat="1" ht="12.75">
      <c r="A54" s="36"/>
      <c r="B54" s="36"/>
      <c r="C54" s="36"/>
      <c r="D54" s="36"/>
      <c r="E54" s="36"/>
      <c r="F54" s="36"/>
      <c r="G54" s="36"/>
      <c r="H54" s="36"/>
    </row>
    <row r="55" spans="1:8" s="34" customFormat="1" ht="12.75" customHeight="1">
      <c r="A55" s="112" t="s">
        <v>91</v>
      </c>
      <c r="B55" s="113"/>
      <c r="C55" s="113"/>
      <c r="D55" s="113"/>
      <c r="E55" s="113"/>
      <c r="F55" s="113"/>
      <c r="G55" s="113"/>
      <c r="H55" s="114"/>
    </row>
    <row r="56" spans="1:8" s="34" customFormat="1" ht="12.75">
      <c r="A56" s="36"/>
      <c r="B56" s="36"/>
      <c r="C56" s="36"/>
      <c r="D56" s="36"/>
      <c r="E56" s="36"/>
      <c r="F56" s="36"/>
      <c r="G56" s="36"/>
      <c r="H56" s="36"/>
    </row>
    <row r="57" spans="1:8" s="34" customFormat="1" ht="12.75" customHeight="1">
      <c r="A57" s="39" t="s">
        <v>21</v>
      </c>
      <c r="B57" s="40" t="s">
        <v>92</v>
      </c>
      <c r="C57" s="41">
        <v>5100000</v>
      </c>
      <c r="D57" s="42">
        <v>687000</v>
      </c>
      <c r="E57" s="42">
        <v>0</v>
      </c>
      <c r="F57" s="41">
        <f>D57+E57</f>
        <v>687000</v>
      </c>
      <c r="G57" s="41">
        <f>C57-F57</f>
        <v>4413000</v>
      </c>
      <c r="H57" s="44">
        <f>F57/C57*100</f>
        <v>13.470588235294118</v>
      </c>
    </row>
    <row r="58" spans="1:8" s="34" customFormat="1" ht="12.75" customHeight="1">
      <c r="A58" s="115" t="s">
        <v>63</v>
      </c>
      <c r="B58" s="116"/>
      <c r="C58" s="32">
        <f>SUM(C57)</f>
        <v>5100000</v>
      </c>
      <c r="D58" s="32">
        <f>SUM(D57)</f>
        <v>687000</v>
      </c>
      <c r="E58" s="32">
        <f>SUM(E57)</f>
        <v>0</v>
      </c>
      <c r="F58" s="32">
        <f>SUM(F57)</f>
        <v>687000</v>
      </c>
      <c r="G58" s="32">
        <f>SUM(G57)</f>
        <v>4413000</v>
      </c>
      <c r="H58" s="33">
        <f>F58/C58*100</f>
        <v>13.470588235294118</v>
      </c>
    </row>
    <row r="59" spans="1:8" s="34" customFormat="1" ht="12.75">
      <c r="A59" s="36"/>
      <c r="B59" s="36"/>
      <c r="C59" s="36"/>
      <c r="D59" s="36"/>
      <c r="E59" s="36"/>
      <c r="F59" s="36"/>
      <c r="G59" s="36"/>
      <c r="H59" s="36"/>
    </row>
    <row r="60" spans="1:8" s="34" customFormat="1" ht="12.75" customHeight="1">
      <c r="A60" s="112" t="s">
        <v>93</v>
      </c>
      <c r="B60" s="113"/>
      <c r="C60" s="113"/>
      <c r="D60" s="113"/>
      <c r="E60" s="113"/>
      <c r="F60" s="113"/>
      <c r="G60" s="113"/>
      <c r="H60" s="114"/>
    </row>
    <row r="61" spans="1:8" s="34" customFormat="1" ht="12.75" customHeight="1">
      <c r="A61" s="39" t="s">
        <v>22</v>
      </c>
      <c r="B61" s="40" t="s">
        <v>94</v>
      </c>
      <c r="C61" s="41">
        <v>77106000</v>
      </c>
      <c r="D61" s="42">
        <v>1994300</v>
      </c>
      <c r="E61" s="42">
        <v>162000</v>
      </c>
      <c r="F61" s="41">
        <f>D61+E61</f>
        <v>2156300</v>
      </c>
      <c r="G61" s="41">
        <f>C61-F61</f>
        <v>74949700</v>
      </c>
      <c r="H61" s="44">
        <f>F61/C61*100</f>
        <v>2.7965398282883305</v>
      </c>
    </row>
    <row r="62" spans="1:8" s="34" customFormat="1" ht="12.75" customHeight="1">
      <c r="A62" s="39" t="s">
        <v>23</v>
      </c>
      <c r="B62" s="40" t="s">
        <v>95</v>
      </c>
      <c r="C62" s="41">
        <v>27144000</v>
      </c>
      <c r="D62" s="42">
        <v>0</v>
      </c>
      <c r="E62" s="42">
        <v>2401334.16</v>
      </c>
      <c r="F62" s="41">
        <f>D62+E62</f>
        <v>2401334.16</v>
      </c>
      <c r="G62" s="41">
        <f>C62-F62</f>
        <v>24742665.84</v>
      </c>
      <c r="H62" s="44">
        <f>F62/C62*100</f>
        <v>8.84664809902741</v>
      </c>
    </row>
    <row r="63" spans="1:8" s="34" customFormat="1" ht="12.75" customHeight="1">
      <c r="A63" s="115" t="s">
        <v>64</v>
      </c>
      <c r="B63" s="116"/>
      <c r="C63" s="32">
        <f>SUM(C61:C62)</f>
        <v>104250000</v>
      </c>
      <c r="D63" s="32">
        <f>SUM(D61:D62)</f>
        <v>1994300</v>
      </c>
      <c r="E63" s="32">
        <f>SUM(E61:E62)</f>
        <v>2563334.16</v>
      </c>
      <c r="F63" s="32">
        <f>SUM(F61:F62)</f>
        <v>4557634.16</v>
      </c>
      <c r="G63" s="32">
        <f>SUM(G61:G62)</f>
        <v>99692365.84</v>
      </c>
      <c r="H63" s="33">
        <f>F63/C63*100</f>
        <v>4.371831328537171</v>
      </c>
    </row>
    <row r="64" spans="1:8" s="34" customFormat="1" ht="12.75">
      <c r="A64" s="36"/>
      <c r="B64" s="36"/>
      <c r="C64" s="36"/>
      <c r="D64" s="36"/>
      <c r="E64" s="36"/>
      <c r="F64" s="36"/>
      <c r="G64" s="36"/>
      <c r="H64" s="36"/>
    </row>
    <row r="65" spans="1:8" s="34" customFormat="1" ht="12.75" customHeight="1">
      <c r="A65" s="112" t="s">
        <v>96</v>
      </c>
      <c r="B65" s="113"/>
      <c r="C65" s="113"/>
      <c r="D65" s="113"/>
      <c r="E65" s="113"/>
      <c r="F65" s="113"/>
      <c r="G65" s="113"/>
      <c r="H65" s="114"/>
    </row>
    <row r="66" spans="1:8" s="34" customFormat="1" ht="12.75">
      <c r="A66" s="36"/>
      <c r="B66" s="36"/>
      <c r="C66" s="36"/>
      <c r="D66" s="36"/>
      <c r="E66" s="36"/>
      <c r="F66" s="36"/>
      <c r="G66" s="36"/>
      <c r="H66" s="36"/>
    </row>
    <row r="67" spans="1:8" s="34" customFormat="1" ht="12.75" customHeight="1">
      <c r="A67" s="39" t="s">
        <v>24</v>
      </c>
      <c r="B67" s="40" t="s">
        <v>97</v>
      </c>
      <c r="C67" s="41">
        <v>2350000</v>
      </c>
      <c r="D67" s="42">
        <v>3007600</v>
      </c>
      <c r="E67" s="42">
        <v>620300.01</v>
      </c>
      <c r="F67" s="41">
        <f>D67+E67</f>
        <v>3627900.01</v>
      </c>
      <c r="G67" s="41">
        <f>C67-F67</f>
        <v>-1277900.0099999998</v>
      </c>
      <c r="H67" s="44">
        <f aca="true" t="shared" si="6" ref="H67:H72">F67/C67*100</f>
        <v>154.37872382978725</v>
      </c>
    </row>
    <row r="68" spans="1:8" s="34" customFormat="1" ht="12.75" customHeight="1">
      <c r="A68" s="39" t="s">
        <v>25</v>
      </c>
      <c r="B68" s="40" t="s">
        <v>98</v>
      </c>
      <c r="C68" s="41">
        <v>4500000</v>
      </c>
      <c r="D68" s="42">
        <v>0</v>
      </c>
      <c r="E68" s="42">
        <v>0</v>
      </c>
      <c r="F68" s="41">
        <f>D68+E68</f>
        <v>0</v>
      </c>
      <c r="G68" s="41">
        <f>C68-F68</f>
        <v>4500000</v>
      </c>
      <c r="H68" s="44">
        <f t="shared" si="6"/>
        <v>0</v>
      </c>
    </row>
    <row r="69" spans="1:8" s="34" customFormat="1" ht="12.75" customHeight="1">
      <c r="A69" s="39" t="s">
        <v>26</v>
      </c>
      <c r="B69" s="40" t="s">
        <v>99</v>
      </c>
      <c r="C69" s="41">
        <v>3480000</v>
      </c>
      <c r="D69" s="42">
        <v>18037500</v>
      </c>
      <c r="E69" s="42">
        <v>842000</v>
      </c>
      <c r="F69" s="41">
        <f>D69+E69</f>
        <v>18879500</v>
      </c>
      <c r="G69" s="41">
        <f>C69-F69</f>
        <v>-15399500</v>
      </c>
      <c r="H69" s="44">
        <f t="shared" si="6"/>
        <v>542.514367816092</v>
      </c>
    </row>
    <row r="70" spans="1:8" s="34" customFormat="1" ht="12.75" customHeight="1">
      <c r="A70" s="115" t="s">
        <v>65</v>
      </c>
      <c r="B70" s="116"/>
      <c r="C70" s="32">
        <f>SUM(C67:C69)</f>
        <v>10330000</v>
      </c>
      <c r="D70" s="32">
        <f>SUM(D67:D69)</f>
        <v>21045100</v>
      </c>
      <c r="E70" s="32">
        <f>SUM(E67:E69)</f>
        <v>1462300.01</v>
      </c>
      <c r="F70" s="32">
        <f>SUM(F67:F69)</f>
        <v>22507400.009999998</v>
      </c>
      <c r="G70" s="32">
        <f>SUM(G67:G69)</f>
        <v>-12177400.01</v>
      </c>
      <c r="H70" s="33">
        <f t="shared" si="6"/>
        <v>217.88383359148108</v>
      </c>
    </row>
    <row r="71" spans="1:8" s="34" customFormat="1" ht="12.75">
      <c r="A71" s="36"/>
      <c r="B71" s="36"/>
      <c r="C71" s="36"/>
      <c r="D71" s="36"/>
      <c r="E71" s="36"/>
      <c r="F71" s="36"/>
      <c r="G71" s="36"/>
      <c r="H71" s="36"/>
    </row>
    <row r="72" spans="1:8" s="34" customFormat="1" ht="12.75" customHeight="1">
      <c r="A72" s="115" t="s">
        <v>100</v>
      </c>
      <c r="B72" s="116"/>
      <c r="C72" s="32">
        <f>C26+C35+C42+C48+C53+C58+C63+C70</f>
        <v>2139521000</v>
      </c>
      <c r="D72" s="32">
        <f>D26+D35+D42+D48+D53+D58+D63+D70</f>
        <v>1086073281.33</v>
      </c>
      <c r="E72" s="32">
        <f>E26+E35+E42+E48+E53+E58+E63+E70</f>
        <v>97931689.51</v>
      </c>
      <c r="F72" s="32">
        <f>F26+F35+F42+F48+F53+F58+F63+F70</f>
        <v>1184004970.8400002</v>
      </c>
      <c r="G72" s="32">
        <f>G26+G35+G42+G48+G53+G58+G63+G70</f>
        <v>955516029.16</v>
      </c>
      <c r="H72" s="33">
        <f t="shared" si="6"/>
        <v>55.33972187419521</v>
      </c>
    </row>
    <row r="73" spans="1:8" s="34" customFormat="1" ht="12.75">
      <c r="A73" s="36"/>
      <c r="B73" s="36"/>
      <c r="C73" s="49"/>
      <c r="D73" s="37"/>
      <c r="E73" s="37"/>
      <c r="F73" s="49"/>
      <c r="G73" s="50"/>
      <c r="H73" s="36"/>
    </row>
    <row r="74" spans="1:8" s="34" customFormat="1" ht="12.75">
      <c r="A74" s="117" t="s">
        <v>101</v>
      </c>
      <c r="B74" s="118"/>
      <c r="C74" s="118"/>
      <c r="D74" s="118"/>
      <c r="E74" s="118"/>
      <c r="F74" s="118"/>
      <c r="G74" s="118"/>
      <c r="H74" s="119"/>
    </row>
    <row r="75" spans="1:8" s="34" customFormat="1" ht="12.75">
      <c r="A75" s="45"/>
      <c r="B75" s="46"/>
      <c r="C75" s="46"/>
      <c r="D75" s="46"/>
      <c r="E75" s="64"/>
      <c r="F75" s="46"/>
      <c r="G75" s="46"/>
      <c r="H75" s="47"/>
    </row>
    <row r="76" spans="1:8" s="34" customFormat="1" ht="12.75" customHeight="1">
      <c r="A76" s="112" t="s">
        <v>104</v>
      </c>
      <c r="B76" s="113"/>
      <c r="C76" s="113"/>
      <c r="D76" s="113"/>
      <c r="E76" s="113"/>
      <c r="F76" s="113"/>
      <c r="G76" s="113"/>
      <c r="H76" s="114"/>
    </row>
    <row r="77" spans="1:8" s="34" customFormat="1" ht="12.75">
      <c r="A77" s="36"/>
      <c r="B77" s="36"/>
      <c r="C77" s="36"/>
      <c r="D77" s="36"/>
      <c r="E77" s="36"/>
      <c r="F77" s="36"/>
      <c r="G77" s="36"/>
      <c r="H77" s="36"/>
    </row>
    <row r="78" spans="1:8" s="34" customFormat="1" ht="12.75" customHeight="1">
      <c r="A78" s="39" t="s">
        <v>27</v>
      </c>
      <c r="B78" s="40" t="s">
        <v>102</v>
      </c>
      <c r="C78" s="41">
        <v>1744116000</v>
      </c>
      <c r="D78" s="42">
        <v>932237978.96</v>
      </c>
      <c r="E78" s="42">
        <f>117773000+15006000</f>
        <v>132779000</v>
      </c>
      <c r="F78" s="41">
        <f>D78+E78</f>
        <v>1065016978.96</v>
      </c>
      <c r="G78" s="41">
        <f>C78-F78</f>
        <v>679099021.04</v>
      </c>
      <c r="H78" s="44">
        <f>F78/C78*100</f>
        <v>61.06342576755216</v>
      </c>
    </row>
    <row r="79" spans="1:8" s="34" customFormat="1" ht="12.75" customHeight="1">
      <c r="A79" s="39" t="s">
        <v>28</v>
      </c>
      <c r="B79" s="40" t="s">
        <v>103</v>
      </c>
      <c r="C79" s="41">
        <v>236717000</v>
      </c>
      <c r="D79" s="42">
        <v>49338000</v>
      </c>
      <c r="E79" s="42">
        <v>0</v>
      </c>
      <c r="F79" s="41">
        <f>D79+E79</f>
        <v>49338000</v>
      </c>
      <c r="G79" s="41">
        <f>C79-F79</f>
        <v>187379000</v>
      </c>
      <c r="H79" s="44">
        <f>F79/C79*100</f>
        <v>20.842609529522594</v>
      </c>
    </row>
    <row r="80" spans="1:8" s="34" customFormat="1" ht="12.75" customHeight="1">
      <c r="A80" s="115" t="s">
        <v>58</v>
      </c>
      <c r="B80" s="116"/>
      <c r="C80" s="32">
        <f>SUM(C78:C79)</f>
        <v>1980833000</v>
      </c>
      <c r="D80" s="32">
        <f>SUM(D78:D79)</f>
        <v>981575978.96</v>
      </c>
      <c r="E80" s="32">
        <f>SUM(E78:E79)</f>
        <v>132779000</v>
      </c>
      <c r="F80" s="32">
        <f>SUM(F78:F79)</f>
        <v>1114354978.96</v>
      </c>
      <c r="G80" s="32">
        <f>SUM(G78:G79)</f>
        <v>866478021.04</v>
      </c>
      <c r="H80" s="33">
        <f>F80/C80*100</f>
        <v>56.256886822866946</v>
      </c>
    </row>
    <row r="81" spans="1:8" s="34" customFormat="1" ht="12.75">
      <c r="A81" s="36"/>
      <c r="B81" s="36"/>
      <c r="C81" s="36"/>
      <c r="D81" s="36"/>
      <c r="E81" s="36"/>
      <c r="F81" s="36"/>
      <c r="G81" s="36"/>
      <c r="H81" s="36"/>
    </row>
    <row r="82" spans="1:8" s="34" customFormat="1" ht="12.75" customHeight="1">
      <c r="A82" s="112" t="s">
        <v>82</v>
      </c>
      <c r="B82" s="113"/>
      <c r="C82" s="113"/>
      <c r="D82" s="113"/>
      <c r="E82" s="113"/>
      <c r="F82" s="113"/>
      <c r="G82" s="113"/>
      <c r="H82" s="114"/>
    </row>
    <row r="83" spans="1:8" s="34" customFormat="1" ht="12.75">
      <c r="A83" s="36"/>
      <c r="B83" s="36"/>
      <c r="C83" s="36"/>
      <c r="D83" s="36"/>
      <c r="E83" s="36"/>
      <c r="F83" s="36"/>
      <c r="G83" s="36"/>
      <c r="H83" s="36"/>
    </row>
    <row r="84" spans="1:8" s="34" customFormat="1" ht="12.75" customHeight="1">
      <c r="A84" s="39" t="s">
        <v>27</v>
      </c>
      <c r="B84" s="40" t="s">
        <v>102</v>
      </c>
      <c r="C84" s="41">
        <v>165060000</v>
      </c>
      <c r="D84" s="42">
        <v>77931000</v>
      </c>
      <c r="E84" s="42">
        <v>9782000</v>
      </c>
      <c r="F84" s="41">
        <f>D84+E84</f>
        <v>87713000</v>
      </c>
      <c r="G84" s="41">
        <f>C84-F84</f>
        <v>77347000</v>
      </c>
      <c r="H84" s="44">
        <f>F84/C84*100</f>
        <v>53.14007027747486</v>
      </c>
    </row>
    <row r="85" spans="1:8" s="34" customFormat="1" ht="12.75" customHeight="1">
      <c r="A85" s="39" t="s">
        <v>28</v>
      </c>
      <c r="B85" s="40" t="s">
        <v>103</v>
      </c>
      <c r="C85" s="41">
        <v>13722000</v>
      </c>
      <c r="D85" s="42">
        <v>1184000</v>
      </c>
      <c r="E85" s="42">
        <v>0</v>
      </c>
      <c r="F85" s="41">
        <f>D85+E85</f>
        <v>1184000</v>
      </c>
      <c r="G85" s="41">
        <f>C85-F85</f>
        <v>12538000</v>
      </c>
      <c r="H85" s="44">
        <f>F85/C85*100</f>
        <v>8.628479813438274</v>
      </c>
    </row>
    <row r="86" spans="1:8" s="34" customFormat="1" ht="12.75" customHeight="1">
      <c r="A86" s="115" t="s">
        <v>60</v>
      </c>
      <c r="B86" s="116"/>
      <c r="C86" s="32">
        <f>SUM(C84:C85)</f>
        <v>178782000</v>
      </c>
      <c r="D86" s="32">
        <f>SUM(D84:D85)</f>
        <v>79115000</v>
      </c>
      <c r="E86" s="32">
        <f>SUM(E84:E85)</f>
        <v>9782000</v>
      </c>
      <c r="F86" s="32">
        <f>SUM(F84:F85)</f>
        <v>88897000</v>
      </c>
      <c r="G86" s="32">
        <f>SUM(G84:G85)</f>
        <v>89885000</v>
      </c>
      <c r="H86" s="33">
        <f>F86/C86*100</f>
        <v>49.723685829669655</v>
      </c>
    </row>
    <row r="87" spans="1:8" s="34" customFormat="1" ht="12.75">
      <c r="A87" s="36"/>
      <c r="B87" s="36"/>
      <c r="C87" s="36"/>
      <c r="D87" s="36"/>
      <c r="E87" s="36"/>
      <c r="F87" s="36"/>
      <c r="G87" s="36"/>
      <c r="H87" s="36"/>
    </row>
    <row r="88" spans="1:8" s="34" customFormat="1" ht="12.75" customHeight="1">
      <c r="A88" s="112" t="s">
        <v>146</v>
      </c>
      <c r="B88" s="113"/>
      <c r="C88" s="113"/>
      <c r="D88" s="113"/>
      <c r="E88" s="113"/>
      <c r="F88" s="113"/>
      <c r="G88" s="113"/>
      <c r="H88" s="114"/>
    </row>
    <row r="89" spans="1:8" s="34" customFormat="1" ht="12.75">
      <c r="A89" s="36"/>
      <c r="B89" s="36"/>
      <c r="C89" s="36"/>
      <c r="D89" s="36"/>
      <c r="E89" s="36"/>
      <c r="F89" s="36"/>
      <c r="G89" s="36"/>
      <c r="H89" s="36"/>
    </row>
    <row r="90" spans="1:8" s="34" customFormat="1" ht="12.75" customHeight="1">
      <c r="A90" s="39" t="s">
        <v>27</v>
      </c>
      <c r="B90" s="40" t="s">
        <v>102</v>
      </c>
      <c r="C90" s="41">
        <v>414624000</v>
      </c>
      <c r="D90" s="42">
        <v>276119000</v>
      </c>
      <c r="E90" s="42">
        <v>39732000</v>
      </c>
      <c r="F90" s="41">
        <f>D90+E90</f>
        <v>315851000</v>
      </c>
      <c r="G90" s="41">
        <f>C90-F90</f>
        <v>98773000</v>
      </c>
      <c r="H90" s="44">
        <f>F90/C90*100</f>
        <v>76.17769352473567</v>
      </c>
    </row>
    <row r="91" spans="1:8" s="34" customFormat="1" ht="12.75" customHeight="1">
      <c r="A91" s="39" t="s">
        <v>28</v>
      </c>
      <c r="B91" s="40" t="s">
        <v>103</v>
      </c>
      <c r="C91" s="41">
        <v>13722000</v>
      </c>
      <c r="D91" s="42">
        <v>1103000</v>
      </c>
      <c r="E91" s="42">
        <v>0</v>
      </c>
      <c r="F91" s="41">
        <f>D91+E91</f>
        <v>1103000</v>
      </c>
      <c r="G91" s="41">
        <f>C91-F91</f>
        <v>12619000</v>
      </c>
      <c r="H91" s="44">
        <f>F91/C91*100</f>
        <v>8.038186853228392</v>
      </c>
    </row>
    <row r="92" spans="1:8" s="34" customFormat="1" ht="12.75" customHeight="1">
      <c r="A92" s="115" t="s">
        <v>66</v>
      </c>
      <c r="B92" s="116"/>
      <c r="C92" s="32">
        <f>SUM(C90:C91)</f>
        <v>428346000</v>
      </c>
      <c r="D92" s="32">
        <f>SUM(D90:D91)</f>
        <v>277222000</v>
      </c>
      <c r="E92" s="32">
        <f>SUM(E90:E91)</f>
        <v>39732000</v>
      </c>
      <c r="F92" s="32">
        <f>SUM(F90:F91)</f>
        <v>316954000</v>
      </c>
      <c r="G92" s="32">
        <f>SUM(G90:G91)</f>
        <v>111392000</v>
      </c>
      <c r="H92" s="33">
        <f>F92/C92*100</f>
        <v>73.99485462686707</v>
      </c>
    </row>
    <row r="93" spans="1:8" s="34" customFormat="1" ht="12.75">
      <c r="A93" s="36"/>
      <c r="B93" s="36"/>
      <c r="C93" s="36"/>
      <c r="D93" s="36"/>
      <c r="E93" s="36"/>
      <c r="F93" s="36"/>
      <c r="G93" s="36"/>
      <c r="H93" s="36"/>
    </row>
    <row r="94" spans="1:8" s="34" customFormat="1" ht="12.75" customHeight="1">
      <c r="A94" s="112" t="s">
        <v>106</v>
      </c>
      <c r="B94" s="113"/>
      <c r="C94" s="113"/>
      <c r="D94" s="113"/>
      <c r="E94" s="113"/>
      <c r="F94" s="113"/>
      <c r="G94" s="113"/>
      <c r="H94" s="114"/>
    </row>
    <row r="95" spans="1:8" s="34" customFormat="1" ht="12.75">
      <c r="A95" s="36"/>
      <c r="B95" s="36"/>
      <c r="C95" s="36"/>
      <c r="D95" s="36"/>
      <c r="E95" s="36"/>
      <c r="F95" s="36"/>
      <c r="G95" s="36"/>
      <c r="H95" s="36"/>
    </row>
    <row r="96" spans="1:8" s="34" customFormat="1" ht="12.75" customHeight="1">
      <c r="A96" s="39" t="s">
        <v>27</v>
      </c>
      <c r="B96" s="40" t="s">
        <v>102</v>
      </c>
      <c r="C96" s="41">
        <v>12988140000</v>
      </c>
      <c r="D96" s="42">
        <v>7397315451.02</v>
      </c>
      <c r="E96" s="42">
        <f>13558000+1031351000</f>
        <v>1044909000</v>
      </c>
      <c r="F96" s="41">
        <f>D96+E96</f>
        <v>8442224451.02</v>
      </c>
      <c r="G96" s="41">
        <f>C96-F96</f>
        <v>4545915548.98</v>
      </c>
      <c r="H96" s="44">
        <f>F96/C96*100</f>
        <v>64.99948761731858</v>
      </c>
    </row>
    <row r="97" spans="1:8" s="34" customFormat="1" ht="12.75" customHeight="1">
      <c r="A97" s="39" t="s">
        <v>28</v>
      </c>
      <c r="B97" s="40" t="s">
        <v>103</v>
      </c>
      <c r="C97" s="41">
        <v>856095000</v>
      </c>
      <c r="D97" s="42">
        <v>207386924</v>
      </c>
      <c r="E97" s="42">
        <v>0</v>
      </c>
      <c r="F97" s="41">
        <f>D97+E97</f>
        <v>207386924</v>
      </c>
      <c r="G97" s="41">
        <f>C97-F97</f>
        <v>648708076</v>
      </c>
      <c r="H97" s="44">
        <f>F97/C97*100</f>
        <v>24.22475589741793</v>
      </c>
    </row>
    <row r="98" spans="1:8" s="34" customFormat="1" ht="12.75" customHeight="1">
      <c r="A98" s="115" t="s">
        <v>67</v>
      </c>
      <c r="B98" s="116"/>
      <c r="C98" s="32">
        <f>SUM(C96:C97)</f>
        <v>13844235000</v>
      </c>
      <c r="D98" s="32">
        <f>SUM(D96:D97)</f>
        <v>7604702375.02</v>
      </c>
      <c r="E98" s="32">
        <f>SUM(E96:E97)</f>
        <v>1044909000</v>
      </c>
      <c r="F98" s="32">
        <f>SUM(F96:F97)</f>
        <v>8649611375.02</v>
      </c>
      <c r="G98" s="32">
        <f>SUM(G96:G97)</f>
        <v>5194623624.98</v>
      </c>
      <c r="H98" s="33">
        <f>F98/C98*100</f>
        <v>62.4780739059977</v>
      </c>
    </row>
    <row r="99" spans="1:8" s="34" customFormat="1" ht="12.75">
      <c r="A99" s="36"/>
      <c r="B99" s="36"/>
      <c r="C99" s="36"/>
      <c r="D99" s="36"/>
      <c r="E99" s="36"/>
      <c r="F99" s="36"/>
      <c r="G99" s="36"/>
      <c r="H99" s="36"/>
    </row>
    <row r="100" spans="1:8" s="34" customFormat="1" ht="12.75" customHeight="1">
      <c r="A100" s="112" t="s">
        <v>89</v>
      </c>
      <c r="B100" s="113"/>
      <c r="C100" s="113"/>
      <c r="D100" s="113"/>
      <c r="E100" s="113"/>
      <c r="F100" s="113"/>
      <c r="G100" s="113"/>
      <c r="H100" s="114"/>
    </row>
    <row r="101" spans="1:8" s="34" customFormat="1" ht="12.75">
      <c r="A101" s="36"/>
      <c r="B101" s="36"/>
      <c r="C101" s="36"/>
      <c r="D101" s="36"/>
      <c r="E101" s="36"/>
      <c r="F101" s="36"/>
      <c r="G101" s="36"/>
      <c r="H101" s="36"/>
    </row>
    <row r="102" spans="1:8" s="34" customFormat="1" ht="12.75" customHeight="1">
      <c r="A102" s="39" t="s">
        <v>27</v>
      </c>
      <c r="B102" s="40" t="s">
        <v>102</v>
      </c>
      <c r="C102" s="41">
        <v>2413410000</v>
      </c>
      <c r="D102" s="42">
        <v>1338042005</v>
      </c>
      <c r="E102" s="42">
        <f>17759000+48022000+123899500</f>
        <v>189680500</v>
      </c>
      <c r="F102" s="41">
        <f>D102+E102</f>
        <v>1527722505</v>
      </c>
      <c r="G102" s="41">
        <f>C102-F102</f>
        <v>885687495</v>
      </c>
      <c r="H102" s="44">
        <f>F102/C102*100</f>
        <v>63.301407759145775</v>
      </c>
    </row>
    <row r="103" spans="1:8" s="34" customFormat="1" ht="12.75" customHeight="1">
      <c r="A103" s="39" t="s">
        <v>28</v>
      </c>
      <c r="B103" s="40" t="s">
        <v>103</v>
      </c>
      <c r="C103" s="41">
        <v>138433000</v>
      </c>
      <c r="D103" s="42">
        <v>20676000</v>
      </c>
      <c r="E103" s="42">
        <v>0</v>
      </c>
      <c r="F103" s="41">
        <f>D103+E103</f>
        <v>20676000</v>
      </c>
      <c r="G103" s="41">
        <f>C103-F103</f>
        <v>117757000</v>
      </c>
      <c r="H103" s="44">
        <f>F103/C103*100</f>
        <v>14.935745089682372</v>
      </c>
    </row>
    <row r="104" spans="1:8" s="34" customFormat="1" ht="12.75" customHeight="1">
      <c r="A104" s="115" t="s">
        <v>62</v>
      </c>
      <c r="B104" s="116"/>
      <c r="C104" s="32">
        <f>SUM(C102:C103)</f>
        <v>2551843000</v>
      </c>
      <c r="D104" s="32">
        <f>SUM(D102:D103)</f>
        <v>1358718005</v>
      </c>
      <c r="E104" s="32">
        <f>SUM(E102:E103)</f>
        <v>189680500</v>
      </c>
      <c r="F104" s="32">
        <f>SUM(F102:F103)</f>
        <v>1548398505</v>
      </c>
      <c r="G104" s="32">
        <f>SUM(G102:G103)</f>
        <v>1003444495</v>
      </c>
      <c r="H104" s="33">
        <f>F104/C104*100</f>
        <v>60.67765552191102</v>
      </c>
    </row>
    <row r="105" spans="1:8" s="34" customFormat="1" ht="12.75">
      <c r="A105" s="36"/>
      <c r="B105" s="36"/>
      <c r="C105" s="36"/>
      <c r="D105" s="36"/>
      <c r="E105" s="36"/>
      <c r="F105" s="36"/>
      <c r="G105" s="36"/>
      <c r="H105" s="36"/>
    </row>
    <row r="106" spans="1:8" s="34" customFormat="1" ht="12.75" customHeight="1">
      <c r="A106" s="112" t="s">
        <v>107</v>
      </c>
      <c r="B106" s="113"/>
      <c r="C106" s="113"/>
      <c r="D106" s="113"/>
      <c r="E106" s="113"/>
      <c r="F106" s="113"/>
      <c r="G106" s="113"/>
      <c r="H106" s="114"/>
    </row>
    <row r="107" spans="1:8" s="34" customFormat="1" ht="12.75">
      <c r="A107" s="36"/>
      <c r="B107" s="36"/>
      <c r="C107" s="36"/>
      <c r="D107" s="36"/>
      <c r="E107" s="42"/>
      <c r="F107" s="36"/>
      <c r="G107" s="36"/>
      <c r="H107" s="36"/>
    </row>
    <row r="108" spans="1:8" s="34" customFormat="1" ht="12.75" customHeight="1">
      <c r="A108" s="39" t="s">
        <v>27</v>
      </c>
      <c r="B108" s="40" t="s">
        <v>102</v>
      </c>
      <c r="C108" s="41">
        <v>4471140000</v>
      </c>
      <c r="D108" s="42">
        <v>2514888178</v>
      </c>
      <c r="E108" s="42">
        <v>355812000</v>
      </c>
      <c r="F108" s="41">
        <f>D108+E108</f>
        <v>2870700178</v>
      </c>
      <c r="G108" s="41">
        <f>C108-F108</f>
        <v>1600439822</v>
      </c>
      <c r="H108" s="44">
        <f>F108/C108*100</f>
        <v>64.20510603559718</v>
      </c>
    </row>
    <row r="109" spans="1:8" s="34" customFormat="1" ht="12.75" customHeight="1">
      <c r="A109" s="39" t="s">
        <v>28</v>
      </c>
      <c r="B109" s="40" t="s">
        <v>103</v>
      </c>
      <c r="C109" s="41">
        <v>497139000</v>
      </c>
      <c r="D109" s="42">
        <v>176356750</v>
      </c>
      <c r="E109" s="42">
        <v>0</v>
      </c>
      <c r="F109" s="41">
        <f>D109+E109</f>
        <v>176356750</v>
      </c>
      <c r="G109" s="41">
        <f>C109-F109</f>
        <v>320782250</v>
      </c>
      <c r="H109" s="44">
        <f>F109/C109*100</f>
        <v>35.47433413994879</v>
      </c>
    </row>
    <row r="110" spans="1:8" s="34" customFormat="1" ht="12.75" customHeight="1">
      <c r="A110" s="115" t="s">
        <v>68</v>
      </c>
      <c r="B110" s="116"/>
      <c r="C110" s="32">
        <f>SUM(C108:C109)</f>
        <v>4968279000</v>
      </c>
      <c r="D110" s="32">
        <f>SUM(D108:D109)</f>
        <v>2691244928</v>
      </c>
      <c r="E110" s="32">
        <f>SUM(E108:E109)</f>
        <v>355812000</v>
      </c>
      <c r="F110" s="32">
        <f>SUM(F108:F109)</f>
        <v>3047056928</v>
      </c>
      <c r="G110" s="32">
        <f>SUM(G108:G109)</f>
        <v>1921222072</v>
      </c>
      <c r="H110" s="33">
        <f>F110/C110*100</f>
        <v>61.330229803922045</v>
      </c>
    </row>
    <row r="111" spans="1:8" s="34" customFormat="1" ht="12.75">
      <c r="A111" s="36"/>
      <c r="B111" s="36"/>
      <c r="C111" s="36"/>
      <c r="D111" s="36"/>
      <c r="E111" s="36"/>
      <c r="F111" s="36"/>
      <c r="G111" s="36"/>
      <c r="H111" s="36"/>
    </row>
    <row r="112" spans="1:8" s="34" customFormat="1" ht="12.75" customHeight="1">
      <c r="A112" s="112" t="s">
        <v>108</v>
      </c>
      <c r="B112" s="113"/>
      <c r="C112" s="113"/>
      <c r="D112" s="113"/>
      <c r="E112" s="113"/>
      <c r="F112" s="113"/>
      <c r="G112" s="113"/>
      <c r="H112" s="114"/>
    </row>
    <row r="113" spans="1:8" s="34" customFormat="1" ht="12.75">
      <c r="A113" s="36"/>
      <c r="B113" s="36"/>
      <c r="C113" s="36"/>
      <c r="D113" s="36"/>
      <c r="E113" s="36"/>
      <c r="F113" s="36"/>
      <c r="G113" s="36"/>
      <c r="H113" s="36"/>
    </row>
    <row r="114" spans="1:8" s="34" customFormat="1" ht="12.75" customHeight="1">
      <c r="A114" s="39" t="s">
        <v>27</v>
      </c>
      <c r="B114" s="40" t="s">
        <v>102</v>
      </c>
      <c r="C114" s="41">
        <v>190560000</v>
      </c>
      <c r="D114" s="42">
        <v>107510400</v>
      </c>
      <c r="E114" s="42">
        <v>13943000</v>
      </c>
      <c r="F114" s="41">
        <f>D114+E114</f>
        <v>121453400</v>
      </c>
      <c r="G114" s="41">
        <f>C114-F114</f>
        <v>69106600</v>
      </c>
      <c r="H114" s="44">
        <f>F114/C114*100</f>
        <v>63.73499160369438</v>
      </c>
    </row>
    <row r="115" spans="1:8" s="34" customFormat="1" ht="12.75" customHeight="1">
      <c r="A115" s="39" t="s">
        <v>28</v>
      </c>
      <c r="B115" s="40" t="s">
        <v>103</v>
      </c>
      <c r="C115" s="41">
        <v>23281000</v>
      </c>
      <c r="D115" s="42">
        <v>1940000</v>
      </c>
      <c r="E115" s="42">
        <v>0</v>
      </c>
      <c r="F115" s="41">
        <f>D115+E115</f>
        <v>1940000</v>
      </c>
      <c r="G115" s="41">
        <f>C115-F115</f>
        <v>21341000</v>
      </c>
      <c r="H115" s="44">
        <f>F115/C115*100</f>
        <v>8.33297538765517</v>
      </c>
    </row>
    <row r="116" spans="1:8" s="34" customFormat="1" ht="12.75" customHeight="1">
      <c r="A116" s="115" t="s">
        <v>69</v>
      </c>
      <c r="B116" s="116"/>
      <c r="C116" s="32">
        <f>SUM(C114:C115)</f>
        <v>213841000</v>
      </c>
      <c r="D116" s="32">
        <f>SUM(D114:D115)</f>
        <v>109450400</v>
      </c>
      <c r="E116" s="32">
        <f>SUM(E114:E115)</f>
        <v>13943000</v>
      </c>
      <c r="F116" s="32">
        <f>SUM(F114:F115)</f>
        <v>123393400</v>
      </c>
      <c r="G116" s="32">
        <f>SUM(G114:G115)</f>
        <v>90447600</v>
      </c>
      <c r="H116" s="33">
        <f>F116/C116*100</f>
        <v>57.70334033230298</v>
      </c>
    </row>
    <row r="117" spans="1:8" s="34" customFormat="1" ht="12.75">
      <c r="A117" s="36"/>
      <c r="B117" s="36"/>
      <c r="C117" s="36"/>
      <c r="D117" s="36"/>
      <c r="E117" s="36"/>
      <c r="F117" s="36"/>
      <c r="G117" s="36"/>
      <c r="H117" s="36"/>
    </row>
    <row r="118" spans="1:8" s="34" customFormat="1" ht="12.75" customHeight="1">
      <c r="A118" s="112" t="s">
        <v>91</v>
      </c>
      <c r="B118" s="113"/>
      <c r="C118" s="113"/>
      <c r="D118" s="113"/>
      <c r="E118" s="113"/>
      <c r="F118" s="113"/>
      <c r="G118" s="113"/>
      <c r="H118" s="114"/>
    </row>
    <row r="119" spans="1:8" s="34" customFormat="1" ht="12.75" customHeight="1">
      <c r="A119" s="39" t="s">
        <v>27</v>
      </c>
      <c r="B119" s="40" t="s">
        <v>102</v>
      </c>
      <c r="C119" s="41">
        <v>139320000</v>
      </c>
      <c r="D119" s="42">
        <v>53974000</v>
      </c>
      <c r="E119" s="42">
        <v>7650000</v>
      </c>
      <c r="F119" s="41">
        <f>D119+E119</f>
        <v>61624000</v>
      </c>
      <c r="G119" s="41">
        <f>C119-F119</f>
        <v>77696000</v>
      </c>
      <c r="H119" s="44">
        <f>F119/C119*100</f>
        <v>44.231983921906405</v>
      </c>
    </row>
    <row r="120" spans="1:8" s="34" customFormat="1" ht="12.75" customHeight="1">
      <c r="A120" s="39" t="s">
        <v>28</v>
      </c>
      <c r="B120" s="40" t="s">
        <v>103</v>
      </c>
      <c r="C120" s="41">
        <v>43589000</v>
      </c>
      <c r="D120" s="42">
        <v>3632000</v>
      </c>
      <c r="E120" s="42">
        <v>0</v>
      </c>
      <c r="F120" s="41">
        <f>D120+E120</f>
        <v>3632000</v>
      </c>
      <c r="G120" s="41">
        <f>C120-F120</f>
        <v>39957000</v>
      </c>
      <c r="H120" s="44">
        <f>F120/C120*100</f>
        <v>8.332377434673885</v>
      </c>
    </row>
    <row r="121" spans="1:8" s="34" customFormat="1" ht="12.75" customHeight="1">
      <c r="A121" s="115" t="s">
        <v>63</v>
      </c>
      <c r="B121" s="116"/>
      <c r="C121" s="32">
        <f>SUM(C119:C120)</f>
        <v>182909000</v>
      </c>
      <c r="D121" s="32">
        <f>SUM(D119:D120)</f>
        <v>57606000</v>
      </c>
      <c r="E121" s="32">
        <f>SUM(E119:E120)</f>
        <v>7650000</v>
      </c>
      <c r="F121" s="32">
        <f>SUM(F119:F120)</f>
        <v>65256000</v>
      </c>
      <c r="G121" s="32">
        <f>SUM(G119:G120)</f>
        <v>117653000</v>
      </c>
      <c r="H121" s="33">
        <f>F121/C121*100</f>
        <v>35.67675729461099</v>
      </c>
    </row>
    <row r="122" spans="1:8" s="34" customFormat="1" ht="12.75">
      <c r="A122" s="36"/>
      <c r="B122" s="36"/>
      <c r="C122" s="36"/>
      <c r="D122" s="36"/>
      <c r="E122" s="36"/>
      <c r="F122" s="36"/>
      <c r="G122" s="36"/>
      <c r="H122" s="36"/>
    </row>
    <row r="123" spans="1:8" s="34" customFormat="1" ht="12.75" customHeight="1">
      <c r="A123" s="115" t="s">
        <v>109</v>
      </c>
      <c r="B123" s="116"/>
      <c r="C123" s="32">
        <f>C80+C86+C92+C98+C104+C110+C116+C121</f>
        <v>24349068000</v>
      </c>
      <c r="D123" s="32">
        <f>D80+D86+D92+D98+D104+D110+D116+D121</f>
        <v>13159634686.98</v>
      </c>
      <c r="E123" s="32">
        <f>E80+E86+E92+E98+E104+E110+E116+E121</f>
        <v>1794287500</v>
      </c>
      <c r="F123" s="32">
        <f>F80+F86+F92+F98+F104+F110+F116+F121</f>
        <v>14953922186.98</v>
      </c>
      <c r="G123" s="32">
        <f>G80+G86+G92+G98+G104+G110+G116+G121</f>
        <v>9395145813.02</v>
      </c>
      <c r="H123" s="33">
        <f>F123/C123*100</f>
        <v>61.41476210498077</v>
      </c>
    </row>
    <row r="124" spans="1:8" s="34" customFormat="1" ht="12.75">
      <c r="A124" s="36"/>
      <c r="B124" s="36"/>
      <c r="C124" s="37"/>
      <c r="D124" s="61"/>
      <c r="E124" s="61"/>
      <c r="F124" s="37"/>
      <c r="G124" s="36"/>
      <c r="H124" s="36"/>
    </row>
    <row r="125" spans="1:8" s="34" customFormat="1" ht="12.75">
      <c r="A125" s="117" t="s">
        <v>110</v>
      </c>
      <c r="B125" s="118"/>
      <c r="C125" s="118"/>
      <c r="D125" s="118"/>
      <c r="E125" s="118"/>
      <c r="F125" s="118"/>
      <c r="G125" s="118"/>
      <c r="H125" s="119"/>
    </row>
    <row r="126" spans="1:8" s="34" customFormat="1" ht="12.75">
      <c r="A126" s="36"/>
      <c r="B126" s="36"/>
      <c r="C126" s="49"/>
      <c r="D126" s="36"/>
      <c r="E126" s="50"/>
      <c r="F126" s="37"/>
      <c r="G126" s="37"/>
      <c r="H126" s="36"/>
    </row>
    <row r="127" spans="1:8" s="34" customFormat="1" ht="12.75" customHeight="1">
      <c r="A127" s="112" t="s">
        <v>111</v>
      </c>
      <c r="B127" s="113"/>
      <c r="C127" s="113"/>
      <c r="D127" s="113"/>
      <c r="E127" s="113"/>
      <c r="F127" s="113"/>
      <c r="G127" s="113"/>
      <c r="H127" s="114"/>
    </row>
    <row r="128" spans="1:8" s="34" customFormat="1" ht="12.75">
      <c r="A128" s="36"/>
      <c r="B128" s="36"/>
      <c r="C128" s="36"/>
      <c r="D128" s="36"/>
      <c r="E128" s="36"/>
      <c r="F128" s="36"/>
      <c r="G128" s="36"/>
      <c r="H128" s="36"/>
    </row>
    <row r="129" spans="1:8" s="34" customFormat="1" ht="12.75" customHeight="1">
      <c r="A129" s="39" t="s">
        <v>29</v>
      </c>
      <c r="B129" s="40" t="s">
        <v>30</v>
      </c>
      <c r="C129" s="41">
        <v>1194980000</v>
      </c>
      <c r="D129" s="42">
        <v>417864000</v>
      </c>
      <c r="E129" s="42">
        <v>0</v>
      </c>
      <c r="F129" s="41">
        <f>D129+E129</f>
        <v>417864000</v>
      </c>
      <c r="G129" s="41">
        <f>C129-F129</f>
        <v>777116000</v>
      </c>
      <c r="H129" s="44">
        <f>F129/C129*100</f>
        <v>34.96828398801654</v>
      </c>
    </row>
    <row r="130" spans="1:8" s="34" customFormat="1" ht="12.75" customHeight="1">
      <c r="A130" s="39" t="s">
        <v>31</v>
      </c>
      <c r="B130" s="40" t="s">
        <v>112</v>
      </c>
      <c r="C130" s="41">
        <v>55036000</v>
      </c>
      <c r="D130" s="42">
        <v>59428000</v>
      </c>
      <c r="E130" s="42">
        <v>0</v>
      </c>
      <c r="F130" s="41">
        <f>D130+E130</f>
        <v>59428000</v>
      </c>
      <c r="G130" s="41">
        <f>C130-F130</f>
        <v>-4392000</v>
      </c>
      <c r="H130" s="44">
        <f>F130/C130*100</f>
        <v>107.98023112144779</v>
      </c>
    </row>
    <row r="131" spans="1:8" s="34" customFormat="1" ht="12.75" customHeight="1">
      <c r="A131" s="115" t="s">
        <v>70</v>
      </c>
      <c r="B131" s="116"/>
      <c r="C131" s="32">
        <f>SUM(C129:C130)</f>
        <v>1250016000</v>
      </c>
      <c r="D131" s="32">
        <f>SUM(D129:D130)</f>
        <v>477292000</v>
      </c>
      <c r="E131" s="32">
        <f>SUM(E129:E130)</f>
        <v>0</v>
      </c>
      <c r="F131" s="32">
        <f>SUM(F129:F130)</f>
        <v>477292000</v>
      </c>
      <c r="G131" s="32">
        <f>SUM(G129:G130)</f>
        <v>772724000</v>
      </c>
      <c r="H131" s="33">
        <f>F131/C131*100</f>
        <v>38.18287125924788</v>
      </c>
    </row>
    <row r="132" spans="1:8" s="34" customFormat="1" ht="12.75">
      <c r="A132" s="36"/>
      <c r="B132" s="36"/>
      <c r="C132" s="36"/>
      <c r="D132" s="36"/>
      <c r="E132" s="36"/>
      <c r="F132" s="36"/>
      <c r="G132" s="36"/>
      <c r="H132" s="36"/>
    </row>
    <row r="133" spans="1:8" s="34" customFormat="1" ht="12.75" customHeight="1">
      <c r="A133" s="112" t="s">
        <v>32</v>
      </c>
      <c r="B133" s="113"/>
      <c r="C133" s="113"/>
      <c r="D133" s="113"/>
      <c r="E133" s="113"/>
      <c r="F133" s="113"/>
      <c r="G133" s="113"/>
      <c r="H133" s="114"/>
    </row>
    <row r="134" spans="1:8" s="34" customFormat="1" ht="12.75">
      <c r="A134" s="36"/>
      <c r="B134" s="36"/>
      <c r="C134" s="36"/>
      <c r="D134" s="36"/>
      <c r="E134" s="36"/>
      <c r="F134" s="36"/>
      <c r="G134" s="36"/>
      <c r="H134" s="36"/>
    </row>
    <row r="135" spans="1:8" s="34" customFormat="1" ht="12.75" customHeight="1">
      <c r="A135" s="39" t="s">
        <v>33</v>
      </c>
      <c r="B135" s="40" t="s">
        <v>34</v>
      </c>
      <c r="C135" s="42">
        <v>1405989000</v>
      </c>
      <c r="D135" s="42">
        <v>1405989000</v>
      </c>
      <c r="E135" s="42">
        <v>0</v>
      </c>
      <c r="F135" s="41">
        <f>D135+E135</f>
        <v>1405989000</v>
      </c>
      <c r="G135" s="41">
        <f>C135-F135</f>
        <v>0</v>
      </c>
      <c r="H135" s="44">
        <f>F135/C135*100</f>
        <v>100</v>
      </c>
    </row>
    <row r="136" spans="1:8" s="34" customFormat="1" ht="12.75" customHeight="1">
      <c r="A136" s="115" t="s">
        <v>71</v>
      </c>
      <c r="B136" s="116"/>
      <c r="C136" s="32">
        <f>SUM(C135)</f>
        <v>1405989000</v>
      </c>
      <c r="D136" s="32">
        <f>SUM(D135)</f>
        <v>1405989000</v>
      </c>
      <c r="E136" s="32">
        <f>SUM(E135)</f>
        <v>0</v>
      </c>
      <c r="F136" s="32">
        <f>SUM(F135)</f>
        <v>1405989000</v>
      </c>
      <c r="G136" s="32">
        <f>SUM(G135)</f>
        <v>0</v>
      </c>
      <c r="H136" s="33">
        <f>F136/C136*100</f>
        <v>100</v>
      </c>
    </row>
    <row r="137" spans="1:8" s="34" customFormat="1" ht="12.75">
      <c r="A137" s="36"/>
      <c r="B137" s="36"/>
      <c r="C137" s="36"/>
      <c r="D137" s="36"/>
      <c r="E137" s="36"/>
      <c r="F137" s="36"/>
      <c r="G137" s="36"/>
      <c r="H137" s="36"/>
    </row>
    <row r="138" spans="1:8" s="34" customFormat="1" ht="12.75" customHeight="1">
      <c r="A138" s="112" t="s">
        <v>116</v>
      </c>
      <c r="B138" s="113"/>
      <c r="C138" s="113"/>
      <c r="D138" s="113"/>
      <c r="E138" s="113"/>
      <c r="F138" s="113"/>
      <c r="G138" s="113"/>
      <c r="H138" s="114"/>
    </row>
    <row r="139" spans="1:8" s="34" customFormat="1" ht="12.75">
      <c r="A139" s="36"/>
      <c r="B139" s="36"/>
      <c r="C139" s="36"/>
      <c r="D139" s="36"/>
      <c r="E139" s="36"/>
      <c r="F139" s="36"/>
      <c r="G139" s="36"/>
      <c r="H139" s="36"/>
    </row>
    <row r="140" spans="1:8" s="34" customFormat="1" ht="12.75" customHeight="1">
      <c r="A140" s="39" t="s">
        <v>31</v>
      </c>
      <c r="B140" s="40" t="s">
        <v>113</v>
      </c>
      <c r="C140" s="41">
        <v>100000000</v>
      </c>
      <c r="D140" s="42">
        <v>0</v>
      </c>
      <c r="E140" s="42">
        <v>0</v>
      </c>
      <c r="F140" s="41">
        <f>D140+E140</f>
        <v>0</v>
      </c>
      <c r="G140" s="41">
        <f>C140-F140</f>
        <v>100000000</v>
      </c>
      <c r="H140" s="44">
        <f>F140/C140*100</f>
        <v>0</v>
      </c>
    </row>
    <row r="141" spans="1:8" s="34" customFormat="1" ht="12.75" customHeight="1">
      <c r="A141" s="115" t="s">
        <v>72</v>
      </c>
      <c r="B141" s="116"/>
      <c r="C141" s="32">
        <f>SUM(C140)</f>
        <v>100000000</v>
      </c>
      <c r="D141" s="32">
        <f>SUM(D140)</f>
        <v>0</v>
      </c>
      <c r="E141" s="32">
        <f>SUM(E140)</f>
        <v>0</v>
      </c>
      <c r="F141" s="32">
        <f>SUM(F140)</f>
        <v>0</v>
      </c>
      <c r="G141" s="32">
        <f>SUM(G140)</f>
        <v>100000000</v>
      </c>
      <c r="H141" s="33">
        <f>F141/C141*100</f>
        <v>0</v>
      </c>
    </row>
    <row r="142" spans="1:8" s="34" customFormat="1" ht="12.75">
      <c r="A142" s="36"/>
      <c r="B142" s="36"/>
      <c r="C142" s="36"/>
      <c r="D142" s="36"/>
      <c r="E142" s="36"/>
      <c r="F142" s="36"/>
      <c r="G142" s="36"/>
      <c r="H142" s="36"/>
    </row>
    <row r="143" spans="1:8" s="34" customFormat="1" ht="12.75" customHeight="1">
      <c r="A143" s="112" t="s">
        <v>89</v>
      </c>
      <c r="B143" s="113"/>
      <c r="C143" s="113"/>
      <c r="D143" s="113"/>
      <c r="E143" s="113"/>
      <c r="F143" s="113"/>
      <c r="G143" s="113"/>
      <c r="H143" s="114"/>
    </row>
    <row r="144" spans="1:8" s="34" customFormat="1" ht="12.75">
      <c r="A144" s="36"/>
      <c r="B144" s="36"/>
      <c r="C144" s="36"/>
      <c r="D144" s="36"/>
      <c r="E144" s="36"/>
      <c r="F144" s="36"/>
      <c r="G144" s="36"/>
      <c r="H144" s="36"/>
    </row>
    <row r="145" spans="1:8" s="34" customFormat="1" ht="12.75" customHeight="1">
      <c r="A145" s="39" t="s">
        <v>35</v>
      </c>
      <c r="B145" s="40" t="s">
        <v>114</v>
      </c>
      <c r="C145" s="41">
        <v>837424000</v>
      </c>
      <c r="D145" s="42">
        <v>628068000</v>
      </c>
      <c r="E145" s="42">
        <v>0</v>
      </c>
      <c r="F145" s="41">
        <f>D145+E145</f>
        <v>628068000</v>
      </c>
      <c r="G145" s="41">
        <f>C145-F145</f>
        <v>209356000</v>
      </c>
      <c r="H145" s="44">
        <f>F145/C145*100</f>
        <v>75</v>
      </c>
    </row>
    <row r="146" spans="1:8" s="34" customFormat="1" ht="12.75" customHeight="1">
      <c r="A146" s="39">
        <v>130124</v>
      </c>
      <c r="B146" s="54" t="s">
        <v>145</v>
      </c>
      <c r="C146" s="41">
        <v>170239173</v>
      </c>
      <c r="D146" s="55">
        <v>106081843</v>
      </c>
      <c r="E146" s="55">
        <v>64157330</v>
      </c>
      <c r="F146" s="41">
        <f>D146+E146</f>
        <v>170239173</v>
      </c>
      <c r="G146" s="41">
        <f>C146-F146</f>
        <v>0</v>
      </c>
      <c r="H146" s="44">
        <f>F146/C146*100</f>
        <v>100</v>
      </c>
    </row>
    <row r="147" spans="1:8" s="34" customFormat="1" ht="12.75" customHeight="1">
      <c r="A147" s="39">
        <v>130125</v>
      </c>
      <c r="B147" s="54" t="s">
        <v>151</v>
      </c>
      <c r="C147" s="41">
        <v>4596000</v>
      </c>
      <c r="D147" s="55">
        <v>4596000</v>
      </c>
      <c r="E147" s="55">
        <v>0</v>
      </c>
      <c r="F147" s="41">
        <f>D147+E147</f>
        <v>4596000</v>
      </c>
      <c r="G147" s="41">
        <f>C147-F147</f>
        <v>0</v>
      </c>
      <c r="H147" s="44">
        <f>F147/C147*100</f>
        <v>100</v>
      </c>
    </row>
    <row r="148" spans="1:8" s="34" customFormat="1" ht="12.75" customHeight="1">
      <c r="A148" s="115" t="s">
        <v>62</v>
      </c>
      <c r="B148" s="116"/>
      <c r="C148" s="32">
        <f>SUM(C145:C147)</f>
        <v>1012259173</v>
      </c>
      <c r="D148" s="32">
        <f>SUM(D145:D147)</f>
        <v>738745843</v>
      </c>
      <c r="E148" s="32">
        <f>SUM(E145:E147)</f>
        <v>64157330</v>
      </c>
      <c r="F148" s="32">
        <f>SUM(F145:F147)</f>
        <v>802903173</v>
      </c>
      <c r="G148" s="32">
        <f>SUM(G145:G147)</f>
        <v>209356000</v>
      </c>
      <c r="H148" s="33">
        <f>F148/C148*100</f>
        <v>79.31794489156978</v>
      </c>
    </row>
    <row r="149" spans="1:8" s="34" customFormat="1" ht="12.75">
      <c r="A149" s="36"/>
      <c r="B149" s="36"/>
      <c r="C149" s="36"/>
      <c r="D149" s="36"/>
      <c r="E149" s="36"/>
      <c r="F149" s="36"/>
      <c r="G149" s="36"/>
      <c r="H149" s="36"/>
    </row>
    <row r="150" spans="1:8" s="34" customFormat="1" ht="12.75" customHeight="1">
      <c r="A150" s="112" t="s">
        <v>115</v>
      </c>
      <c r="B150" s="113"/>
      <c r="C150" s="113"/>
      <c r="D150" s="113"/>
      <c r="E150" s="113"/>
      <c r="F150" s="113"/>
      <c r="G150" s="113"/>
      <c r="H150" s="114"/>
    </row>
    <row r="151" spans="1:8" s="34" customFormat="1" ht="12.75">
      <c r="A151" s="36"/>
      <c r="B151" s="36"/>
      <c r="C151" s="36"/>
      <c r="D151" s="36"/>
      <c r="E151" s="36"/>
      <c r="F151" s="36"/>
      <c r="G151" s="36"/>
      <c r="H151" s="36"/>
    </row>
    <row r="152" spans="1:8" s="34" customFormat="1" ht="12.75" customHeight="1">
      <c r="A152" s="39" t="s">
        <v>36</v>
      </c>
      <c r="B152" s="51" t="s">
        <v>117</v>
      </c>
      <c r="C152" s="41">
        <v>261704000</v>
      </c>
      <c r="D152" s="42">
        <v>0</v>
      </c>
      <c r="E152" s="42">
        <v>0</v>
      </c>
      <c r="F152" s="41">
        <f>D152+E152</f>
        <v>0</v>
      </c>
      <c r="G152" s="41">
        <f>C152-F152</f>
        <v>261704000</v>
      </c>
      <c r="H152" s="44">
        <f>F152/C152*100</f>
        <v>0</v>
      </c>
    </row>
    <row r="153" spans="1:8" s="34" customFormat="1" ht="12.75" customHeight="1">
      <c r="A153" s="115" t="s">
        <v>73</v>
      </c>
      <c r="B153" s="116"/>
      <c r="C153" s="32">
        <f>SUM(C152)</f>
        <v>261704000</v>
      </c>
      <c r="D153" s="32">
        <f>SUM(D152)</f>
        <v>0</v>
      </c>
      <c r="E153" s="32">
        <f>SUM(E152)</f>
        <v>0</v>
      </c>
      <c r="F153" s="32">
        <f>SUM(F152)</f>
        <v>0</v>
      </c>
      <c r="G153" s="32">
        <f>SUM(G152)</f>
        <v>261704000</v>
      </c>
      <c r="H153" s="33">
        <f>F153/C153*100</f>
        <v>0</v>
      </c>
    </row>
    <row r="154" spans="1:8" s="34" customFormat="1" ht="12.75">
      <c r="A154" s="36"/>
      <c r="B154" s="36"/>
      <c r="C154" s="36"/>
      <c r="D154" s="36"/>
      <c r="E154" s="36"/>
      <c r="F154" s="36"/>
      <c r="G154" s="36"/>
      <c r="H154" s="36"/>
    </row>
    <row r="155" spans="1:8" s="34" customFormat="1" ht="12.75" customHeight="1">
      <c r="A155" s="112" t="s">
        <v>108</v>
      </c>
      <c r="B155" s="113"/>
      <c r="C155" s="113"/>
      <c r="D155" s="113"/>
      <c r="E155" s="113"/>
      <c r="F155" s="113"/>
      <c r="G155" s="113"/>
      <c r="H155" s="114"/>
    </row>
    <row r="156" spans="1:8" s="34" customFormat="1" ht="12.75">
      <c r="A156" s="36"/>
      <c r="B156" s="36"/>
      <c r="C156" s="36"/>
      <c r="D156" s="36"/>
      <c r="E156" s="36"/>
      <c r="F156" s="36"/>
      <c r="G156" s="36"/>
      <c r="H156" s="36"/>
    </row>
    <row r="157" spans="1:8" s="34" customFormat="1" ht="12.75" customHeight="1">
      <c r="A157" s="39" t="s">
        <v>37</v>
      </c>
      <c r="B157" s="40" t="s">
        <v>118</v>
      </c>
      <c r="C157" s="41">
        <v>559795623.91</v>
      </c>
      <c r="D157" s="42">
        <v>559795623.91</v>
      </c>
      <c r="E157" s="42">
        <v>0</v>
      </c>
      <c r="F157" s="41">
        <f>D157+E157</f>
        <v>559795623.91</v>
      </c>
      <c r="G157" s="41">
        <f>C157-F157</f>
        <v>0</v>
      </c>
      <c r="H157" s="44">
        <f>F157/C157*100</f>
        <v>100</v>
      </c>
    </row>
    <row r="158" spans="1:8" s="34" customFormat="1" ht="12.75" customHeight="1">
      <c r="A158" s="115" t="s">
        <v>69</v>
      </c>
      <c r="B158" s="116"/>
      <c r="C158" s="32">
        <f>SUM(C157)</f>
        <v>559795623.91</v>
      </c>
      <c r="D158" s="32">
        <f>SUM(D157)</f>
        <v>559795623.91</v>
      </c>
      <c r="E158" s="32">
        <f>SUM(E157)</f>
        <v>0</v>
      </c>
      <c r="F158" s="32">
        <f>SUM(F157)</f>
        <v>559795623.91</v>
      </c>
      <c r="G158" s="32">
        <f>SUM(G157)</f>
        <v>0</v>
      </c>
      <c r="H158" s="33">
        <f>F158/C158*100</f>
        <v>100</v>
      </c>
    </row>
    <row r="159" spans="1:8" s="34" customFormat="1" ht="12.75">
      <c r="A159" s="36"/>
      <c r="B159" s="36"/>
      <c r="C159" s="36"/>
      <c r="D159" s="36"/>
      <c r="E159" s="36"/>
      <c r="F159" s="36"/>
      <c r="G159" s="36"/>
      <c r="H159" s="36"/>
    </row>
    <row r="160" spans="1:8" s="34" customFormat="1" ht="12.75" customHeight="1">
      <c r="A160" s="112" t="s">
        <v>119</v>
      </c>
      <c r="B160" s="113"/>
      <c r="C160" s="113"/>
      <c r="D160" s="113"/>
      <c r="E160" s="113"/>
      <c r="F160" s="113"/>
      <c r="G160" s="113"/>
      <c r="H160" s="114"/>
    </row>
    <row r="161" spans="1:8" s="34" customFormat="1" ht="12.75">
      <c r="A161" s="36"/>
      <c r="B161" s="36"/>
      <c r="C161" s="36"/>
      <c r="D161" s="36"/>
      <c r="E161" s="36"/>
      <c r="F161" s="36"/>
      <c r="G161" s="36"/>
      <c r="H161" s="36"/>
    </row>
    <row r="162" spans="1:8" s="34" customFormat="1" ht="12.75" customHeight="1">
      <c r="A162" s="39" t="s">
        <v>38</v>
      </c>
      <c r="B162" s="40" t="s">
        <v>120</v>
      </c>
      <c r="C162" s="41">
        <v>2161370000</v>
      </c>
      <c r="D162" s="42">
        <v>1039582051.39</v>
      </c>
      <c r="E162" s="42">
        <v>0</v>
      </c>
      <c r="F162" s="41">
        <f>D162+E162</f>
        <v>1039582051.39</v>
      </c>
      <c r="G162" s="41">
        <f>C162-F162</f>
        <v>1121787948.6100001</v>
      </c>
      <c r="H162" s="44">
        <f aca="true" t="shared" si="7" ref="H162:H167">F162/C162*100</f>
        <v>48.09829188847814</v>
      </c>
    </row>
    <row r="163" spans="1:8" ht="12.75" customHeight="1">
      <c r="A163" s="98" t="s">
        <v>74</v>
      </c>
      <c r="B163" s="99"/>
      <c r="C163" s="13">
        <f>SUM(C162)</f>
        <v>2161370000</v>
      </c>
      <c r="D163" s="13">
        <f>SUM(D162)</f>
        <v>1039582051.39</v>
      </c>
      <c r="E163" s="13">
        <f>SUM(E162)</f>
        <v>0</v>
      </c>
      <c r="F163" s="13">
        <f>SUM(F162)</f>
        <v>1039582051.39</v>
      </c>
      <c r="G163" s="13">
        <f>SUM(G162)</f>
        <v>1121787948.6100001</v>
      </c>
      <c r="H163" s="5">
        <f t="shared" si="7"/>
        <v>48.09829188847814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 customHeight="1">
      <c r="A165" s="98" t="s">
        <v>123</v>
      </c>
      <c r="B165" s="99"/>
      <c r="C165" s="13">
        <f>C131+C136+C141+C148+C153+C158+C163</f>
        <v>6751133796.91</v>
      </c>
      <c r="D165" s="13">
        <f>D131+D136+D141+D148+D153+D158+D163</f>
        <v>4221404518.2999997</v>
      </c>
      <c r="E165" s="13">
        <f>E131+E136+E141+E148+E153+E158+E163</f>
        <v>64157330</v>
      </c>
      <c r="F165" s="13">
        <f>F131+F136+F141+F148+F153+F158+F163</f>
        <v>4285561848.2999997</v>
      </c>
      <c r="G165" s="13">
        <f>G131+G136+G141+G148+G153+G158+G163</f>
        <v>2465571948.61</v>
      </c>
      <c r="H165" s="5">
        <f t="shared" si="7"/>
        <v>63.47914257397039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98" t="s">
        <v>124</v>
      </c>
      <c r="B167" s="99"/>
      <c r="C167" s="13">
        <f>C72+C123+C165</f>
        <v>33239722796.91</v>
      </c>
      <c r="D167" s="13">
        <f>D72+D123+D165</f>
        <v>18467112486.61</v>
      </c>
      <c r="E167" s="13">
        <f>E72+E123+E165</f>
        <v>1956376519.51</v>
      </c>
      <c r="F167" s="13">
        <f>F72+F123+F165</f>
        <v>20423489006.12</v>
      </c>
      <c r="G167" s="13">
        <f>G72+G123+G165</f>
        <v>12816233790.79</v>
      </c>
      <c r="H167" s="5">
        <f t="shared" si="7"/>
        <v>61.443018435817365</v>
      </c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3.5" customHeight="1">
      <c r="A169" s="100" t="s">
        <v>121</v>
      </c>
      <c r="B169" s="101"/>
      <c r="C169" s="17">
        <f>C167</f>
        <v>33239722796.91</v>
      </c>
      <c r="D169" s="17">
        <f>D167</f>
        <v>18467112486.61</v>
      </c>
      <c r="E169" s="17">
        <f>E167</f>
        <v>1956376519.51</v>
      </c>
      <c r="F169" s="17">
        <f>F167</f>
        <v>20423489006.12</v>
      </c>
      <c r="G169" s="17">
        <f>G167</f>
        <v>12816233790.79</v>
      </c>
      <c r="H169" s="5">
        <f>F169/C169*100</f>
        <v>61.443018435817365</v>
      </c>
    </row>
    <row r="170" spans="1:6" s="57" customFormat="1" ht="15" customHeight="1">
      <c r="A170" s="9"/>
      <c r="B170" s="9"/>
      <c r="C170" s="56"/>
      <c r="D170" s="53"/>
      <c r="E170" s="53"/>
      <c r="F170" s="53"/>
    </row>
  </sheetData>
  <sheetProtection/>
  <mergeCells count="59">
    <mergeCell ref="A160:H160"/>
    <mergeCell ref="A163:B163"/>
    <mergeCell ref="A165:B165"/>
    <mergeCell ref="A167:B167"/>
    <mergeCell ref="A169:B169"/>
    <mergeCell ref="A143:H143"/>
    <mergeCell ref="A148:B148"/>
    <mergeCell ref="A150:H150"/>
    <mergeCell ref="A153:B153"/>
    <mergeCell ref="A155:H155"/>
    <mergeCell ref="A158:B158"/>
    <mergeCell ref="A127:H127"/>
    <mergeCell ref="A131:B131"/>
    <mergeCell ref="A133:H133"/>
    <mergeCell ref="A136:B136"/>
    <mergeCell ref="A138:H138"/>
    <mergeCell ref="A141:B141"/>
    <mergeCell ref="A112:H112"/>
    <mergeCell ref="A116:B116"/>
    <mergeCell ref="A118:H118"/>
    <mergeCell ref="A121:B121"/>
    <mergeCell ref="A123:B123"/>
    <mergeCell ref="A125:H125"/>
    <mergeCell ref="A94:H94"/>
    <mergeCell ref="A98:B98"/>
    <mergeCell ref="A100:H100"/>
    <mergeCell ref="A104:B104"/>
    <mergeCell ref="A106:H106"/>
    <mergeCell ref="A110:B110"/>
    <mergeCell ref="A76:H76"/>
    <mergeCell ref="A80:B80"/>
    <mergeCell ref="A82:H82"/>
    <mergeCell ref="A86:B86"/>
    <mergeCell ref="A88:H88"/>
    <mergeCell ref="A92:B92"/>
    <mergeCell ref="A60:H60"/>
    <mergeCell ref="A63:B63"/>
    <mergeCell ref="A65:H65"/>
    <mergeCell ref="A70:B70"/>
    <mergeCell ref="A72:B72"/>
    <mergeCell ref="A74:H74"/>
    <mergeCell ref="A44:H44"/>
    <mergeCell ref="A48:B48"/>
    <mergeCell ref="A50:H50"/>
    <mergeCell ref="A53:B53"/>
    <mergeCell ref="A55:H55"/>
    <mergeCell ref="A58:B58"/>
    <mergeCell ref="A15:H15"/>
    <mergeCell ref="A26:B26"/>
    <mergeCell ref="A28:H28"/>
    <mergeCell ref="A35:B35"/>
    <mergeCell ref="A37:H37"/>
    <mergeCell ref="A42:B42"/>
    <mergeCell ref="A2:H3"/>
    <mergeCell ref="A5:H5"/>
    <mergeCell ref="A8:H8"/>
    <mergeCell ref="A9:H9"/>
    <mergeCell ref="G10:H10"/>
    <mergeCell ref="A13:H13"/>
  </mergeCells>
  <printOptions/>
  <pageMargins left="0.7" right="0.7" top="0.75" bottom="0.75" header="0.3" footer="0.3"/>
  <pageSetup firstPageNumber="5" useFirstPageNumber="1" horizontalDpi="600" verticalDpi="600" orientation="landscape" scale="88" r:id="rId2"/>
  <headerFooter>
    <oddFooter>&amp;C&amp;"Arial,Bold"&amp;14&amp;P</oddFooter>
  </headerFooter>
  <rowBreaks count="3" manualBreakCount="3">
    <brk id="42" max="7" man="1"/>
    <brk id="86" max="7" man="1"/>
    <brk id="124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75"/>
  <sheetViews>
    <sheetView zoomScalePageLayoutView="0" workbookViewId="0" topLeftCell="A1">
      <selection activeCell="E16" sqref="E16"/>
    </sheetView>
  </sheetViews>
  <sheetFormatPr defaultColWidth="6.8515625" defaultRowHeight="12.75"/>
  <cols>
    <col min="1" max="1" width="7.8515625" style="0" customWidth="1"/>
    <col min="2" max="2" width="40.28125" style="0" customWidth="1"/>
    <col min="3" max="3" width="16.421875" style="0" customWidth="1"/>
    <col min="4" max="4" width="14.57421875" style="0" customWidth="1"/>
    <col min="5" max="5" width="15.00390625" style="24" bestFit="1" customWidth="1"/>
    <col min="6" max="6" width="14.8515625" style="0" customWidth="1"/>
    <col min="7" max="7" width="14.00390625" style="0" customWidth="1"/>
    <col min="8" max="8" width="8.00390625" style="0" customWidth="1"/>
    <col min="9" max="9" width="13.421875" style="0" bestFit="1" customWidth="1"/>
  </cols>
  <sheetData>
    <row r="2" spans="1:8" ht="15" customHeight="1">
      <c r="A2" s="110" t="s">
        <v>164</v>
      </c>
      <c r="B2" s="110"/>
      <c r="C2" s="110"/>
      <c r="D2" s="110"/>
      <c r="E2" s="110"/>
      <c r="F2" s="110"/>
      <c r="G2" s="110"/>
      <c r="H2" s="110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4" ht="12.75"/>
    <row r="5" spans="1:8" ht="18">
      <c r="A5" s="111" t="s">
        <v>163</v>
      </c>
      <c r="B5" s="111"/>
      <c r="C5" s="111"/>
      <c r="D5" s="111"/>
      <c r="E5" s="111"/>
      <c r="F5" s="111"/>
      <c r="G5" s="111"/>
      <c r="H5" s="111"/>
    </row>
    <row r="6" ht="12.75"/>
    <row r="7" ht="12.75" customHeight="1">
      <c r="B7" s="9"/>
    </row>
    <row r="8" spans="1:8" ht="20.25" customHeight="1">
      <c r="A8" s="109" t="s">
        <v>41</v>
      </c>
      <c r="B8" s="109"/>
      <c r="C8" s="109"/>
      <c r="D8" s="109"/>
      <c r="E8" s="109"/>
      <c r="F8" s="109"/>
      <c r="G8" s="109"/>
      <c r="H8" s="109"/>
    </row>
    <row r="9" spans="1:8" ht="12.75" customHeight="1">
      <c r="A9" s="109" t="s">
        <v>42</v>
      </c>
      <c r="B9" s="109"/>
      <c r="C9" s="109"/>
      <c r="D9" s="109"/>
      <c r="E9" s="109"/>
      <c r="F9" s="109"/>
      <c r="G9" s="109"/>
      <c r="H9" s="109"/>
    </row>
    <row r="10" spans="7:8" ht="12.75" customHeight="1">
      <c r="G10" s="102" t="s">
        <v>43</v>
      </c>
      <c r="H10" s="102"/>
    </row>
    <row r="11" spans="1:8" s="18" customFormat="1" ht="33.75">
      <c r="A11" s="20" t="s">
        <v>125</v>
      </c>
      <c r="B11" s="21" t="s">
        <v>126</v>
      </c>
      <c r="C11" s="22" t="s">
        <v>132</v>
      </c>
      <c r="D11" s="23" t="s">
        <v>159</v>
      </c>
      <c r="E11" s="66" t="s">
        <v>161</v>
      </c>
      <c r="F11" s="23" t="s">
        <v>162</v>
      </c>
      <c r="G11" s="21" t="s">
        <v>47</v>
      </c>
      <c r="H11" s="23" t="s">
        <v>48</v>
      </c>
    </row>
    <row r="12" spans="1:8" ht="12.75">
      <c r="A12" s="1"/>
      <c r="B12" s="1"/>
      <c r="C12" s="1"/>
      <c r="D12" s="1"/>
      <c r="E12" s="67"/>
      <c r="F12" s="1"/>
      <c r="G12" s="1"/>
      <c r="H12" s="1"/>
    </row>
    <row r="13" spans="1:8" ht="12.75">
      <c r="A13" s="104" t="s">
        <v>122</v>
      </c>
      <c r="B13" s="105"/>
      <c r="C13" s="105"/>
      <c r="D13" s="105"/>
      <c r="E13" s="105"/>
      <c r="F13" s="105"/>
      <c r="G13" s="105"/>
      <c r="H13" s="106"/>
    </row>
    <row r="14" spans="1:8" ht="12.75">
      <c r="A14" s="1"/>
      <c r="B14" s="1"/>
      <c r="C14" s="1"/>
      <c r="D14" s="1"/>
      <c r="E14" s="67"/>
      <c r="F14" s="1"/>
      <c r="G14" s="1"/>
      <c r="H14" s="1"/>
    </row>
    <row r="15" spans="1:8" ht="12.75" customHeight="1">
      <c r="A15" s="100" t="s">
        <v>104</v>
      </c>
      <c r="B15" s="103"/>
      <c r="C15" s="103"/>
      <c r="D15" s="103"/>
      <c r="E15" s="103"/>
      <c r="F15" s="103"/>
      <c r="G15" s="103"/>
      <c r="H15" s="101"/>
    </row>
    <row r="16" spans="1:8" ht="12.75">
      <c r="A16" s="1"/>
      <c r="B16" s="1"/>
      <c r="C16" s="1"/>
      <c r="D16" s="1"/>
      <c r="E16" s="67"/>
      <c r="F16" s="1"/>
      <c r="G16" s="1"/>
      <c r="H16" s="1"/>
    </row>
    <row r="17" spans="1:8" ht="12.75" customHeight="1">
      <c r="A17" s="2" t="s">
        <v>0</v>
      </c>
      <c r="B17" s="10" t="s">
        <v>49</v>
      </c>
      <c r="C17" s="11">
        <v>49984000</v>
      </c>
      <c r="D17" s="3">
        <v>31444049.53</v>
      </c>
      <c r="E17" s="68">
        <v>1167414</v>
      </c>
      <c r="F17" s="11">
        <f>D17+E17</f>
        <v>32611463.53</v>
      </c>
      <c r="G17" s="11">
        <f>C17-F17</f>
        <v>17372536.47</v>
      </c>
      <c r="H17" s="4">
        <f>F17/C17*100</f>
        <v>65.24380507762484</v>
      </c>
    </row>
    <row r="18" spans="1:8" ht="12.75" customHeight="1">
      <c r="A18" s="2" t="s">
        <v>1</v>
      </c>
      <c r="B18" s="10" t="s">
        <v>50</v>
      </c>
      <c r="C18" s="11">
        <v>4700000</v>
      </c>
      <c r="D18" s="3">
        <v>6888033.65</v>
      </c>
      <c r="E18" s="68">
        <v>400000</v>
      </c>
      <c r="F18" s="11">
        <f aca="true" t="shared" si="0" ref="F18:F25">D18+E18</f>
        <v>7288033.65</v>
      </c>
      <c r="G18" s="11">
        <f aca="true" t="shared" si="1" ref="G18:G25">C18-F18</f>
        <v>-2588033.6500000004</v>
      </c>
      <c r="H18" s="4">
        <f aca="true" t="shared" si="2" ref="H18:H26">F18/C18*100</f>
        <v>155.06454574468086</v>
      </c>
    </row>
    <row r="19" spans="1:8" ht="12.75" customHeight="1">
      <c r="A19" s="2" t="s">
        <v>2</v>
      </c>
      <c r="B19" s="10" t="s">
        <v>51</v>
      </c>
      <c r="C19" s="11">
        <v>10500000</v>
      </c>
      <c r="D19" s="3">
        <v>1493300</v>
      </c>
      <c r="E19" s="69">
        <v>0</v>
      </c>
      <c r="F19" s="11">
        <f t="shared" si="0"/>
        <v>1493300</v>
      </c>
      <c r="G19" s="11">
        <f t="shared" si="1"/>
        <v>9006700</v>
      </c>
      <c r="H19" s="4">
        <f t="shared" si="2"/>
        <v>14.22190476190476</v>
      </c>
    </row>
    <row r="20" spans="1:8" ht="12.75" customHeight="1">
      <c r="A20" s="2" t="s">
        <v>3</v>
      </c>
      <c r="B20" s="10" t="s">
        <v>52</v>
      </c>
      <c r="C20" s="11">
        <v>359122800</v>
      </c>
      <c r="D20" s="3">
        <v>18853506.97</v>
      </c>
      <c r="E20" s="68">
        <v>2099100</v>
      </c>
      <c r="F20" s="11">
        <f t="shared" si="0"/>
        <v>20952606.97</v>
      </c>
      <c r="G20" s="11">
        <f t="shared" si="1"/>
        <v>338170193.03</v>
      </c>
      <c r="H20" s="4">
        <f t="shared" si="2"/>
        <v>5.834385054360236</v>
      </c>
    </row>
    <row r="21" spans="1:8" ht="12.75" customHeight="1">
      <c r="A21" s="2" t="s">
        <v>4</v>
      </c>
      <c r="B21" s="10" t="s">
        <v>53</v>
      </c>
      <c r="C21" s="11">
        <v>16200000</v>
      </c>
      <c r="D21" s="3">
        <v>2811200</v>
      </c>
      <c r="E21" s="68">
        <v>405000</v>
      </c>
      <c r="F21" s="11">
        <f t="shared" si="0"/>
        <v>3216200</v>
      </c>
      <c r="G21" s="11">
        <f t="shared" si="1"/>
        <v>12983800</v>
      </c>
      <c r="H21" s="4">
        <f t="shared" si="2"/>
        <v>19.853086419753087</v>
      </c>
    </row>
    <row r="22" spans="1:8" ht="12.75" customHeight="1">
      <c r="A22" s="2" t="s">
        <v>5</v>
      </c>
      <c r="B22" s="10" t="s">
        <v>54</v>
      </c>
      <c r="C22" s="11">
        <v>29290000</v>
      </c>
      <c r="D22" s="3">
        <v>385600</v>
      </c>
      <c r="E22" s="69">
        <v>100000</v>
      </c>
      <c r="F22" s="11">
        <f t="shared" si="0"/>
        <v>485600</v>
      </c>
      <c r="G22" s="11">
        <f t="shared" si="1"/>
        <v>28804400</v>
      </c>
      <c r="H22" s="4">
        <f t="shared" si="2"/>
        <v>1.6579037214066235</v>
      </c>
    </row>
    <row r="23" spans="1:8" ht="12.75" customHeight="1">
      <c r="A23" s="2" t="s">
        <v>6</v>
      </c>
      <c r="B23" s="12" t="s">
        <v>55</v>
      </c>
      <c r="C23" s="11">
        <v>8128600</v>
      </c>
      <c r="D23" s="3">
        <v>6542248</v>
      </c>
      <c r="E23" s="69">
        <v>84000</v>
      </c>
      <c r="F23" s="11">
        <f t="shared" si="0"/>
        <v>6626248</v>
      </c>
      <c r="G23" s="11">
        <f t="shared" si="1"/>
        <v>1502352</v>
      </c>
      <c r="H23" s="4">
        <f t="shared" si="2"/>
        <v>81.51770292547302</v>
      </c>
    </row>
    <row r="24" spans="1:8" ht="12.75" customHeight="1">
      <c r="A24" s="2" t="s">
        <v>7</v>
      </c>
      <c r="B24" s="10" t="s">
        <v>56</v>
      </c>
      <c r="C24" s="11">
        <v>4200000</v>
      </c>
      <c r="D24" s="3">
        <v>1011000</v>
      </c>
      <c r="E24" s="68">
        <v>29940000</v>
      </c>
      <c r="F24" s="11">
        <f t="shared" si="0"/>
        <v>30951000</v>
      </c>
      <c r="G24" s="11">
        <f t="shared" si="1"/>
        <v>-26751000</v>
      </c>
      <c r="H24" s="4">
        <f t="shared" si="2"/>
        <v>736.9285714285714</v>
      </c>
    </row>
    <row r="25" spans="1:8" ht="12.75" customHeight="1">
      <c r="A25" s="2" t="s">
        <v>8</v>
      </c>
      <c r="B25" s="10" t="s">
        <v>57</v>
      </c>
      <c r="C25" s="11">
        <v>13380000</v>
      </c>
      <c r="D25" s="3">
        <v>2604000</v>
      </c>
      <c r="E25" s="69">
        <v>940000</v>
      </c>
      <c r="F25" s="11">
        <f t="shared" si="0"/>
        <v>3544000</v>
      </c>
      <c r="G25" s="11">
        <f t="shared" si="1"/>
        <v>9836000</v>
      </c>
      <c r="H25" s="4">
        <f t="shared" si="2"/>
        <v>26.48729446935725</v>
      </c>
    </row>
    <row r="26" spans="1:10" s="34" customFormat="1" ht="12.75" customHeight="1">
      <c r="A26" s="115" t="s">
        <v>58</v>
      </c>
      <c r="B26" s="116"/>
      <c r="C26" s="32">
        <f>SUM(C17:C25)</f>
        <v>495505400</v>
      </c>
      <c r="D26" s="32">
        <f>SUM(D17:D25)</f>
        <v>72032938.15</v>
      </c>
      <c r="E26" s="70">
        <f>SUM(E17:E25)</f>
        <v>35135514</v>
      </c>
      <c r="F26" s="32">
        <f>SUM(F17:F25)</f>
        <v>107168452.15</v>
      </c>
      <c r="G26" s="32">
        <f>SUM(G17:G25)</f>
        <v>388336947.84999996</v>
      </c>
      <c r="H26" s="33">
        <f t="shared" si="2"/>
        <v>21.628109834928136</v>
      </c>
      <c r="I26" s="48"/>
      <c r="J26" s="48"/>
    </row>
    <row r="27" spans="1:8" ht="12.75">
      <c r="A27" s="1"/>
      <c r="B27" s="1"/>
      <c r="C27" s="1"/>
      <c r="D27" s="1"/>
      <c r="E27" s="67"/>
      <c r="F27" s="27"/>
      <c r="G27" s="1"/>
      <c r="H27" s="1"/>
    </row>
    <row r="28" spans="1:8" ht="12.75" customHeight="1">
      <c r="A28" s="100" t="s">
        <v>75</v>
      </c>
      <c r="B28" s="103"/>
      <c r="C28" s="103"/>
      <c r="D28" s="103"/>
      <c r="E28" s="103"/>
      <c r="F28" s="103"/>
      <c r="G28" s="103"/>
      <c r="H28" s="101"/>
    </row>
    <row r="29" spans="1:8" ht="12.75" customHeight="1">
      <c r="A29" s="2" t="s">
        <v>9</v>
      </c>
      <c r="B29" s="10" t="s">
        <v>76</v>
      </c>
      <c r="C29" s="11">
        <v>54000000</v>
      </c>
      <c r="D29" s="3">
        <v>4459018.51</v>
      </c>
      <c r="E29" s="68">
        <v>863100</v>
      </c>
      <c r="F29" s="11">
        <f aca="true" t="shared" si="3" ref="F29:F34">D29+E29</f>
        <v>5322118.51</v>
      </c>
      <c r="G29" s="11">
        <f aca="true" t="shared" si="4" ref="G29:G34">C29-F29</f>
        <v>48677881.49</v>
      </c>
      <c r="H29" s="4">
        <f aca="true" t="shared" si="5" ref="H29:H35">F29/C29*100</f>
        <v>9.855775018518518</v>
      </c>
    </row>
    <row r="30" spans="1:8" ht="12.75" customHeight="1">
      <c r="A30" s="2" t="s">
        <v>10</v>
      </c>
      <c r="B30" s="10" t="s">
        <v>77</v>
      </c>
      <c r="C30" s="11">
        <v>10010000</v>
      </c>
      <c r="D30" s="3">
        <v>6955696</v>
      </c>
      <c r="E30" s="68">
        <v>534000</v>
      </c>
      <c r="F30" s="11">
        <f t="shared" si="3"/>
        <v>7489696</v>
      </c>
      <c r="G30" s="11">
        <f t="shared" si="4"/>
        <v>2520304</v>
      </c>
      <c r="H30" s="4">
        <f t="shared" si="5"/>
        <v>74.82213786213786</v>
      </c>
    </row>
    <row r="31" spans="1:8" ht="12.75" customHeight="1">
      <c r="A31" s="2" t="s">
        <v>11</v>
      </c>
      <c r="B31" s="10" t="s">
        <v>78</v>
      </c>
      <c r="C31" s="11">
        <v>117780000</v>
      </c>
      <c r="D31" s="3">
        <v>58652100</v>
      </c>
      <c r="E31" s="68">
        <v>3740000</v>
      </c>
      <c r="F31" s="11">
        <f t="shared" si="3"/>
        <v>62392100</v>
      </c>
      <c r="G31" s="11">
        <f t="shared" si="4"/>
        <v>55387900</v>
      </c>
      <c r="H31" s="4">
        <f t="shared" si="5"/>
        <v>52.973425029716424</v>
      </c>
    </row>
    <row r="32" spans="1:8" ht="12.75" customHeight="1">
      <c r="A32" s="2" t="s">
        <v>12</v>
      </c>
      <c r="B32" s="10" t="s">
        <v>79</v>
      </c>
      <c r="C32" s="11">
        <v>3069000</v>
      </c>
      <c r="D32" s="3">
        <v>3401300</v>
      </c>
      <c r="E32" s="68">
        <v>144000</v>
      </c>
      <c r="F32" s="11">
        <f t="shared" si="3"/>
        <v>3545300</v>
      </c>
      <c r="G32" s="11">
        <f t="shared" si="4"/>
        <v>-476300</v>
      </c>
      <c r="H32" s="4">
        <f t="shared" si="5"/>
        <v>115.51971326164873</v>
      </c>
    </row>
    <row r="33" spans="1:8" ht="12.75" customHeight="1">
      <c r="A33" s="2" t="s">
        <v>13</v>
      </c>
      <c r="B33" s="10" t="s">
        <v>80</v>
      </c>
      <c r="C33" s="11">
        <v>80760000</v>
      </c>
      <c r="D33" s="3">
        <v>59877050</v>
      </c>
      <c r="E33" s="68">
        <v>5916000</v>
      </c>
      <c r="F33" s="11">
        <f t="shared" si="3"/>
        <v>65793050</v>
      </c>
      <c r="G33" s="11">
        <f t="shared" si="4"/>
        <v>14966950</v>
      </c>
      <c r="H33" s="4">
        <f t="shared" si="5"/>
        <v>81.46737246161466</v>
      </c>
    </row>
    <row r="34" spans="1:8" ht="12.75" customHeight="1">
      <c r="A34" s="2" t="s">
        <v>14</v>
      </c>
      <c r="B34" s="10" t="s">
        <v>81</v>
      </c>
      <c r="C34" s="11">
        <v>7200000</v>
      </c>
      <c r="D34" s="3">
        <v>9993900</v>
      </c>
      <c r="E34" s="68">
        <v>1459500</v>
      </c>
      <c r="F34" s="11">
        <f t="shared" si="3"/>
        <v>11453400</v>
      </c>
      <c r="G34" s="11">
        <f t="shared" si="4"/>
        <v>-4253400</v>
      </c>
      <c r="H34" s="4">
        <f t="shared" si="5"/>
        <v>159.07500000000002</v>
      </c>
    </row>
    <row r="35" spans="1:8" s="34" customFormat="1" ht="12.75" customHeight="1">
      <c r="A35" s="115" t="s">
        <v>59</v>
      </c>
      <c r="B35" s="116"/>
      <c r="C35" s="32">
        <f>SUM(C29:C34)</f>
        <v>272819000</v>
      </c>
      <c r="D35" s="32">
        <f>SUM(D29:D34)</f>
        <v>143339064.51</v>
      </c>
      <c r="E35" s="70">
        <f>SUM(E29:E34)</f>
        <v>12656600</v>
      </c>
      <c r="F35" s="32">
        <f>SUM(F29:F34)</f>
        <v>155995664.51</v>
      </c>
      <c r="G35" s="32">
        <f>SUM(G29:G34)</f>
        <v>116823335.49000001</v>
      </c>
      <c r="H35" s="33">
        <f t="shared" si="5"/>
        <v>57.179179056444006</v>
      </c>
    </row>
    <row r="36" spans="1:8" s="34" customFormat="1" ht="12.75">
      <c r="A36" s="36"/>
      <c r="B36" s="36"/>
      <c r="C36" s="36"/>
      <c r="D36" s="36"/>
      <c r="E36" s="49"/>
      <c r="F36" s="37"/>
      <c r="G36" s="36"/>
      <c r="H36" s="36"/>
    </row>
    <row r="37" spans="1:8" s="34" customFormat="1" ht="12.75" customHeight="1">
      <c r="A37" s="112" t="s">
        <v>82</v>
      </c>
      <c r="B37" s="113"/>
      <c r="C37" s="113"/>
      <c r="D37" s="113"/>
      <c r="E37" s="113"/>
      <c r="F37" s="113"/>
      <c r="G37" s="113"/>
      <c r="H37" s="114"/>
    </row>
    <row r="38" spans="1:8" s="34" customFormat="1" ht="12.75">
      <c r="A38" s="36"/>
      <c r="B38" s="36"/>
      <c r="C38" s="36"/>
      <c r="D38" s="36"/>
      <c r="E38" s="49"/>
      <c r="F38" s="36"/>
      <c r="G38" s="36"/>
      <c r="H38" s="36"/>
    </row>
    <row r="39" spans="1:8" s="34" customFormat="1" ht="12.75" customHeight="1">
      <c r="A39" s="39" t="s">
        <v>15</v>
      </c>
      <c r="B39" s="40" t="s">
        <v>83</v>
      </c>
      <c r="C39" s="41">
        <v>150000000</v>
      </c>
      <c r="D39" s="42">
        <v>6084100</v>
      </c>
      <c r="E39" s="71">
        <v>0</v>
      </c>
      <c r="F39" s="41">
        <f>D39+E39</f>
        <v>6084100</v>
      </c>
      <c r="G39" s="41">
        <f>C39-F39</f>
        <v>143915900</v>
      </c>
      <c r="H39" s="44">
        <f>F39/C39*100</f>
        <v>4.056066666666667</v>
      </c>
    </row>
    <row r="40" spans="1:8" s="34" customFormat="1" ht="12.75" customHeight="1">
      <c r="A40" s="39" t="s">
        <v>16</v>
      </c>
      <c r="B40" s="40" t="s">
        <v>84</v>
      </c>
      <c r="C40" s="41">
        <v>10056000</v>
      </c>
      <c r="D40" s="42">
        <v>12941000</v>
      </c>
      <c r="E40" s="71">
        <v>1477500</v>
      </c>
      <c r="F40" s="41">
        <f>D40+E40</f>
        <v>14418500</v>
      </c>
      <c r="G40" s="41">
        <f>C40-F40</f>
        <v>-4362500</v>
      </c>
      <c r="H40" s="44">
        <f>F40/C40*100</f>
        <v>143.38206046141607</v>
      </c>
    </row>
    <row r="41" spans="1:8" s="34" customFormat="1" ht="12.75" customHeight="1">
      <c r="A41" s="39" t="s">
        <v>17</v>
      </c>
      <c r="B41" s="40" t="s">
        <v>85</v>
      </c>
      <c r="C41" s="41">
        <v>85760600</v>
      </c>
      <c r="D41" s="42">
        <v>46168700</v>
      </c>
      <c r="E41" s="71">
        <v>5794500</v>
      </c>
      <c r="F41" s="41">
        <f>D41+E41</f>
        <v>51963200</v>
      </c>
      <c r="G41" s="41">
        <f>C41-F41</f>
        <v>33797400</v>
      </c>
      <c r="H41" s="44">
        <f>F41/C41*100</f>
        <v>60.59099399957556</v>
      </c>
    </row>
    <row r="42" spans="1:8" s="34" customFormat="1" ht="12.75" customHeight="1">
      <c r="A42" s="115" t="s">
        <v>60</v>
      </c>
      <c r="B42" s="116"/>
      <c r="C42" s="32">
        <f>SUM(C39:C41)</f>
        <v>245816600</v>
      </c>
      <c r="D42" s="32">
        <f>SUM(D39:D41)</f>
        <v>65193800</v>
      </c>
      <c r="E42" s="72">
        <f>SUM(E39:E41)</f>
        <v>7272000</v>
      </c>
      <c r="F42" s="32">
        <f>SUM(F39:F41)</f>
        <v>72465800</v>
      </c>
      <c r="G42" s="32">
        <f>SUM(G39:G41)</f>
        <v>173350800</v>
      </c>
      <c r="H42" s="33">
        <f>F42/C42*100</f>
        <v>29.479620172112053</v>
      </c>
    </row>
    <row r="43" spans="1:8" s="34" customFormat="1" ht="12.75">
      <c r="A43" s="36"/>
      <c r="B43" s="36"/>
      <c r="C43" s="36"/>
      <c r="D43" s="36"/>
      <c r="E43" s="49"/>
      <c r="F43" s="37"/>
      <c r="G43" s="36"/>
      <c r="H43" s="36"/>
    </row>
    <row r="44" spans="1:8" s="34" customFormat="1" ht="12.75" customHeight="1">
      <c r="A44" s="112" t="s">
        <v>86</v>
      </c>
      <c r="B44" s="113"/>
      <c r="C44" s="113"/>
      <c r="D44" s="113"/>
      <c r="E44" s="113"/>
      <c r="F44" s="113"/>
      <c r="G44" s="113"/>
      <c r="H44" s="114"/>
    </row>
    <row r="45" spans="1:8" s="34" customFormat="1" ht="12.75">
      <c r="A45" s="36"/>
      <c r="B45" s="36"/>
      <c r="C45" s="36"/>
      <c r="D45" s="36"/>
      <c r="E45" s="49"/>
      <c r="F45" s="36"/>
      <c r="G45" s="36"/>
      <c r="H45" s="36"/>
    </row>
    <row r="46" spans="1:8" s="34" customFormat="1" ht="12.75" customHeight="1">
      <c r="A46" s="39" t="s">
        <v>18</v>
      </c>
      <c r="B46" s="40" t="s">
        <v>87</v>
      </c>
      <c r="C46" s="41">
        <v>854700000</v>
      </c>
      <c r="D46" s="42">
        <v>680044535</v>
      </c>
      <c r="E46" s="73">
        <v>0</v>
      </c>
      <c r="F46" s="41">
        <f>D46+E46</f>
        <v>680044535</v>
      </c>
      <c r="G46" s="41">
        <f>C46-F46</f>
        <v>174655465</v>
      </c>
      <c r="H46" s="44">
        <f>F46/C46*100</f>
        <v>79.56529016029016</v>
      </c>
    </row>
    <row r="47" spans="1:8" s="34" customFormat="1" ht="12.75" customHeight="1">
      <c r="A47" s="39" t="s">
        <v>19</v>
      </c>
      <c r="B47" s="40" t="s">
        <v>88</v>
      </c>
      <c r="C47" s="41">
        <v>144000000</v>
      </c>
      <c r="D47" s="42">
        <v>187630000</v>
      </c>
      <c r="E47" s="73">
        <v>25201000</v>
      </c>
      <c r="F47" s="41">
        <f>D47+E47</f>
        <v>212831000</v>
      </c>
      <c r="G47" s="41">
        <f>C47-F47</f>
        <v>-68831000</v>
      </c>
      <c r="H47" s="44">
        <f>F47/C47*100</f>
        <v>147.79930555555555</v>
      </c>
    </row>
    <row r="48" spans="1:8" s="34" customFormat="1" ht="12.75" customHeight="1">
      <c r="A48" s="115" t="s">
        <v>61</v>
      </c>
      <c r="B48" s="116"/>
      <c r="C48" s="32">
        <f>SUM(C46:C47)</f>
        <v>998700000</v>
      </c>
      <c r="D48" s="32">
        <f>SUM(D46:D47)</f>
        <v>867674535</v>
      </c>
      <c r="E48" s="72">
        <f>SUM(E46:E47)</f>
        <v>25201000</v>
      </c>
      <c r="F48" s="32">
        <f>SUM(F46:F47)</f>
        <v>892875535</v>
      </c>
      <c r="G48" s="32">
        <f>SUM(G46:G47)</f>
        <v>105824465</v>
      </c>
      <c r="H48" s="33">
        <f>F48/C48*100</f>
        <v>89.40377841193552</v>
      </c>
    </row>
    <row r="49" spans="1:8" s="34" customFormat="1" ht="12.75">
      <c r="A49" s="36"/>
      <c r="B49" s="36"/>
      <c r="C49" s="36"/>
      <c r="D49" s="36"/>
      <c r="E49" s="49"/>
      <c r="F49" s="36"/>
      <c r="G49" s="36"/>
      <c r="H49" s="36"/>
    </row>
    <row r="50" spans="1:8" s="34" customFormat="1" ht="12.75" customHeight="1">
      <c r="A50" s="112" t="s">
        <v>89</v>
      </c>
      <c r="B50" s="113"/>
      <c r="C50" s="113"/>
      <c r="D50" s="113"/>
      <c r="E50" s="113"/>
      <c r="F50" s="113"/>
      <c r="G50" s="113"/>
      <c r="H50" s="114"/>
    </row>
    <row r="51" spans="1:8" s="34" customFormat="1" ht="12.75">
      <c r="A51" s="36"/>
      <c r="B51" s="36"/>
      <c r="C51" s="36"/>
      <c r="D51" s="36"/>
      <c r="E51" s="49"/>
      <c r="F51" s="36"/>
      <c r="G51" s="36"/>
      <c r="H51" s="36"/>
    </row>
    <row r="52" spans="1:8" s="34" customFormat="1" ht="12.75" customHeight="1">
      <c r="A52" s="39" t="s">
        <v>20</v>
      </c>
      <c r="B52" s="40" t="s">
        <v>90</v>
      </c>
      <c r="C52" s="41">
        <v>7000000</v>
      </c>
      <c r="D52" s="42">
        <v>5986200</v>
      </c>
      <c r="E52" s="73">
        <v>0</v>
      </c>
      <c r="F52" s="41">
        <f>D52+E52</f>
        <v>5986200</v>
      </c>
      <c r="G52" s="41">
        <f>C52-F52</f>
        <v>1013800</v>
      </c>
      <c r="H52" s="44">
        <f>F52/C52*100</f>
        <v>85.51714285714286</v>
      </c>
    </row>
    <row r="53" spans="1:8" s="34" customFormat="1" ht="12.75" customHeight="1">
      <c r="A53" s="115" t="s">
        <v>62</v>
      </c>
      <c r="B53" s="116"/>
      <c r="C53" s="32">
        <f>SUM(C52)</f>
        <v>7000000</v>
      </c>
      <c r="D53" s="32">
        <f>SUM(D52)</f>
        <v>5986200</v>
      </c>
      <c r="E53" s="72">
        <f>SUM(E52)</f>
        <v>0</v>
      </c>
      <c r="F53" s="32">
        <f>SUM(F52)</f>
        <v>5986200</v>
      </c>
      <c r="G53" s="32">
        <f>SUM(G52)</f>
        <v>1013800</v>
      </c>
      <c r="H53" s="33">
        <f>F53/C53*100</f>
        <v>85.51714285714286</v>
      </c>
    </row>
    <row r="54" spans="1:8" s="34" customFormat="1" ht="12.75">
      <c r="A54" s="36"/>
      <c r="B54" s="36"/>
      <c r="C54" s="36"/>
      <c r="D54" s="36"/>
      <c r="E54" s="49"/>
      <c r="F54" s="36"/>
      <c r="G54" s="36"/>
      <c r="H54" s="36"/>
    </row>
    <row r="55" spans="1:8" s="34" customFormat="1" ht="12.75" customHeight="1">
      <c r="A55" s="112" t="s">
        <v>91</v>
      </c>
      <c r="B55" s="113"/>
      <c r="C55" s="113"/>
      <c r="D55" s="113"/>
      <c r="E55" s="113"/>
      <c r="F55" s="113"/>
      <c r="G55" s="113"/>
      <c r="H55" s="114"/>
    </row>
    <row r="56" spans="1:8" s="34" customFormat="1" ht="12.75">
      <c r="A56" s="36"/>
      <c r="B56" s="36"/>
      <c r="C56" s="36"/>
      <c r="D56" s="36"/>
      <c r="E56" s="49"/>
      <c r="F56" s="36"/>
      <c r="G56" s="36"/>
      <c r="H56" s="36"/>
    </row>
    <row r="57" spans="1:8" s="34" customFormat="1" ht="12.75" customHeight="1">
      <c r="A57" s="39" t="s">
        <v>21</v>
      </c>
      <c r="B57" s="40" t="s">
        <v>92</v>
      </c>
      <c r="C57" s="41">
        <v>5100000</v>
      </c>
      <c r="D57" s="42">
        <v>687000</v>
      </c>
      <c r="E57" s="74">
        <v>0</v>
      </c>
      <c r="F57" s="41">
        <f>D57+E57</f>
        <v>687000</v>
      </c>
      <c r="G57" s="41">
        <f>C57-F57</f>
        <v>4413000</v>
      </c>
      <c r="H57" s="44">
        <f>F57/C57*100</f>
        <v>13.470588235294118</v>
      </c>
    </row>
    <row r="58" spans="1:8" s="34" customFormat="1" ht="12.75" customHeight="1">
      <c r="A58" s="115" t="s">
        <v>63</v>
      </c>
      <c r="B58" s="116"/>
      <c r="C58" s="32">
        <f>SUM(C57)</f>
        <v>5100000</v>
      </c>
      <c r="D58" s="32">
        <f>SUM(D57)</f>
        <v>687000</v>
      </c>
      <c r="E58" s="72">
        <f>SUM(E57)</f>
        <v>0</v>
      </c>
      <c r="F58" s="32">
        <f>SUM(F57)</f>
        <v>687000</v>
      </c>
      <c r="G58" s="32">
        <f>SUM(G57)</f>
        <v>4413000</v>
      </c>
      <c r="H58" s="33">
        <f>F58/C58*100</f>
        <v>13.470588235294118</v>
      </c>
    </row>
    <row r="59" spans="1:8" s="34" customFormat="1" ht="12.75">
      <c r="A59" s="36"/>
      <c r="B59" s="36"/>
      <c r="C59" s="36"/>
      <c r="D59" s="36"/>
      <c r="E59" s="49"/>
      <c r="F59" s="36"/>
      <c r="G59" s="36"/>
      <c r="H59" s="36"/>
    </row>
    <row r="60" spans="1:8" s="34" customFormat="1" ht="12.75" customHeight="1">
      <c r="A60" s="112" t="s">
        <v>93</v>
      </c>
      <c r="B60" s="113"/>
      <c r="C60" s="113"/>
      <c r="D60" s="113"/>
      <c r="E60" s="113"/>
      <c r="F60" s="113"/>
      <c r="G60" s="113"/>
      <c r="H60" s="114"/>
    </row>
    <row r="61" spans="1:8" s="34" customFormat="1" ht="12.75" customHeight="1">
      <c r="A61" s="39" t="s">
        <v>22</v>
      </c>
      <c r="B61" s="40" t="s">
        <v>94</v>
      </c>
      <c r="C61" s="41">
        <v>77106000</v>
      </c>
      <c r="D61" s="42">
        <v>2156300</v>
      </c>
      <c r="E61" s="74">
        <v>0</v>
      </c>
      <c r="F61" s="41">
        <f>D61+E61</f>
        <v>2156300</v>
      </c>
      <c r="G61" s="41">
        <f>C61-F61</f>
        <v>74949700</v>
      </c>
      <c r="H61" s="44">
        <f>F61/C61*100</f>
        <v>2.7965398282883305</v>
      </c>
    </row>
    <row r="62" spans="1:8" s="34" customFormat="1" ht="12.75" customHeight="1">
      <c r="A62" s="39" t="s">
        <v>23</v>
      </c>
      <c r="B62" s="40" t="s">
        <v>95</v>
      </c>
      <c r="C62" s="41">
        <v>27144000</v>
      </c>
      <c r="D62" s="42">
        <v>2401334.16</v>
      </c>
      <c r="E62" s="74">
        <v>0</v>
      </c>
      <c r="F62" s="41">
        <f>D62+E62</f>
        <v>2401334.16</v>
      </c>
      <c r="G62" s="41">
        <f>C62-F62</f>
        <v>24742665.84</v>
      </c>
      <c r="H62" s="44">
        <f>F62/C62*100</f>
        <v>8.84664809902741</v>
      </c>
    </row>
    <row r="63" spans="1:8" s="34" customFormat="1" ht="12.75" customHeight="1">
      <c r="A63" s="115" t="s">
        <v>64</v>
      </c>
      <c r="B63" s="116"/>
      <c r="C63" s="32">
        <f>SUM(C61:C62)</f>
        <v>104250000</v>
      </c>
      <c r="D63" s="32">
        <f>SUM(D61:D62)</f>
        <v>4557634.16</v>
      </c>
      <c r="E63" s="72">
        <f>SUM(E61:E62)</f>
        <v>0</v>
      </c>
      <c r="F63" s="32">
        <f>SUM(F61:F62)</f>
        <v>4557634.16</v>
      </c>
      <c r="G63" s="32">
        <f>SUM(G61:G62)</f>
        <v>99692365.84</v>
      </c>
      <c r="H63" s="33">
        <f>F63/C63*100</f>
        <v>4.371831328537171</v>
      </c>
    </row>
    <row r="64" spans="1:8" s="34" customFormat="1" ht="12.75">
      <c r="A64" s="36"/>
      <c r="B64" s="36"/>
      <c r="C64" s="36"/>
      <c r="D64" s="36"/>
      <c r="E64" s="49"/>
      <c r="F64" s="36"/>
      <c r="G64" s="36"/>
      <c r="H64" s="36"/>
    </row>
    <row r="65" spans="1:8" s="34" customFormat="1" ht="12.75" customHeight="1">
      <c r="A65" s="112" t="s">
        <v>96</v>
      </c>
      <c r="B65" s="113"/>
      <c r="C65" s="113"/>
      <c r="D65" s="113"/>
      <c r="E65" s="113"/>
      <c r="F65" s="113"/>
      <c r="G65" s="113"/>
      <c r="H65" s="114"/>
    </row>
    <row r="66" spans="1:8" s="34" customFormat="1" ht="12.75">
      <c r="A66" s="36"/>
      <c r="B66" s="36"/>
      <c r="C66" s="36"/>
      <c r="D66" s="36"/>
      <c r="E66" s="49"/>
      <c r="F66" s="36"/>
      <c r="G66" s="36"/>
      <c r="H66" s="36"/>
    </row>
    <row r="67" spans="1:8" s="34" customFormat="1" ht="12.75" customHeight="1">
      <c r="A67" s="39" t="s">
        <v>24</v>
      </c>
      <c r="B67" s="40" t="s">
        <v>97</v>
      </c>
      <c r="C67" s="41">
        <v>2350000</v>
      </c>
      <c r="D67" s="42">
        <v>3627900.01</v>
      </c>
      <c r="E67" s="74">
        <v>526900</v>
      </c>
      <c r="F67" s="41">
        <f>D67+E67</f>
        <v>4154800.01</v>
      </c>
      <c r="G67" s="41">
        <f>C67-F67</f>
        <v>-1804800.0099999998</v>
      </c>
      <c r="H67" s="44">
        <f aca="true" t="shared" si="6" ref="H67:H72">F67/C67*100</f>
        <v>176.8000004255319</v>
      </c>
    </row>
    <row r="68" spans="1:8" s="34" customFormat="1" ht="12.75" customHeight="1">
      <c r="A68" s="39" t="s">
        <v>25</v>
      </c>
      <c r="B68" s="40" t="s">
        <v>98</v>
      </c>
      <c r="C68" s="41">
        <v>4500000</v>
      </c>
      <c r="D68" s="42">
        <v>0</v>
      </c>
      <c r="E68" s="74">
        <v>0</v>
      </c>
      <c r="F68" s="41">
        <f>D68+E68</f>
        <v>0</v>
      </c>
      <c r="G68" s="41">
        <f>C68-F68</f>
        <v>4500000</v>
      </c>
      <c r="H68" s="44">
        <f t="shared" si="6"/>
        <v>0</v>
      </c>
    </row>
    <row r="69" spans="1:8" s="34" customFormat="1" ht="12.75" customHeight="1">
      <c r="A69" s="39" t="s">
        <v>26</v>
      </c>
      <c r="B69" s="40" t="s">
        <v>99</v>
      </c>
      <c r="C69" s="41">
        <v>3480000</v>
      </c>
      <c r="D69" s="42">
        <v>20955900</v>
      </c>
      <c r="E69" s="74">
        <v>1151800</v>
      </c>
      <c r="F69" s="41">
        <f>D69+E69</f>
        <v>22107700</v>
      </c>
      <c r="G69" s="41">
        <f>C69-F69</f>
        <v>-18627700</v>
      </c>
      <c r="H69" s="44">
        <f t="shared" si="6"/>
        <v>635.2787356321838</v>
      </c>
    </row>
    <row r="70" spans="1:8" s="34" customFormat="1" ht="12.75" customHeight="1">
      <c r="A70" s="115" t="s">
        <v>65</v>
      </c>
      <c r="B70" s="116"/>
      <c r="C70" s="32">
        <f>SUM(C67:C69)</f>
        <v>10330000</v>
      </c>
      <c r="D70" s="32">
        <f>SUM(D67:D69)</f>
        <v>24583800.009999998</v>
      </c>
      <c r="E70" s="72">
        <f>SUM(E67:E69)</f>
        <v>1678700</v>
      </c>
      <c r="F70" s="32">
        <f>SUM(F67:F69)</f>
        <v>26262500.009999998</v>
      </c>
      <c r="G70" s="32">
        <f>SUM(G67:G69)</f>
        <v>-15932500.01</v>
      </c>
      <c r="H70" s="33">
        <f t="shared" si="6"/>
        <v>254.2352372700871</v>
      </c>
    </row>
    <row r="71" spans="1:8" s="34" customFormat="1" ht="12.75">
      <c r="A71" s="36"/>
      <c r="B71" s="36"/>
      <c r="C71" s="36"/>
      <c r="D71" s="36"/>
      <c r="E71" s="49"/>
      <c r="F71" s="36"/>
      <c r="G71" s="36"/>
      <c r="H71" s="36"/>
    </row>
    <row r="72" spans="1:8" s="34" customFormat="1" ht="12.75" customHeight="1">
      <c r="A72" s="115" t="s">
        <v>100</v>
      </c>
      <c r="B72" s="116"/>
      <c r="C72" s="32">
        <f>C26+C35+C42+C48+C53+C58+C63+C70</f>
        <v>2139521000</v>
      </c>
      <c r="D72" s="32">
        <f>D26+D35+D42+D48+D53+D58+D63+D70</f>
        <v>1184054971.83</v>
      </c>
      <c r="E72" s="72">
        <f>E26+E35+E42+E48+E53+E58+E63+E70</f>
        <v>81943814</v>
      </c>
      <c r="F72" s="32">
        <f>F26+F35+F42+F48+F53+F58+F63+F70</f>
        <v>1265998785.83</v>
      </c>
      <c r="G72" s="32">
        <f>G26+G35+G42+G48+G53+G58+G63+G70</f>
        <v>873522214.17</v>
      </c>
      <c r="H72" s="33">
        <f t="shared" si="6"/>
        <v>59.17206635644147</v>
      </c>
    </row>
    <row r="73" spans="1:8" s="34" customFormat="1" ht="12.75">
      <c r="A73" s="36"/>
      <c r="B73" s="36"/>
      <c r="C73" s="49"/>
      <c r="D73" s="65"/>
      <c r="E73" s="49"/>
      <c r="F73" s="49"/>
      <c r="G73" s="50"/>
      <c r="H73" s="36"/>
    </row>
    <row r="74" spans="1:8" s="34" customFormat="1" ht="12.75">
      <c r="A74" s="117" t="s">
        <v>101</v>
      </c>
      <c r="B74" s="118"/>
      <c r="C74" s="118"/>
      <c r="D74" s="118"/>
      <c r="E74" s="118"/>
      <c r="F74" s="118"/>
      <c r="G74" s="118"/>
      <c r="H74" s="119"/>
    </row>
    <row r="75" spans="1:8" s="34" customFormat="1" ht="12.75">
      <c r="A75" s="45"/>
      <c r="B75" s="46"/>
      <c r="C75" s="46"/>
      <c r="D75" s="46"/>
      <c r="E75" s="75"/>
      <c r="F75" s="46"/>
      <c r="G75" s="46"/>
      <c r="H75" s="47"/>
    </row>
    <row r="76" spans="1:8" s="34" customFormat="1" ht="12.75" customHeight="1">
      <c r="A76" s="112" t="s">
        <v>104</v>
      </c>
      <c r="B76" s="113"/>
      <c r="C76" s="113"/>
      <c r="D76" s="113"/>
      <c r="E76" s="113"/>
      <c r="F76" s="113"/>
      <c r="G76" s="113"/>
      <c r="H76" s="114"/>
    </row>
    <row r="77" spans="1:8" s="34" customFormat="1" ht="12.75">
      <c r="A77" s="36"/>
      <c r="B77" s="36"/>
      <c r="C77" s="36"/>
      <c r="D77" s="36"/>
      <c r="E77" s="49"/>
      <c r="F77" s="36"/>
      <c r="G77" s="36"/>
      <c r="H77" s="36"/>
    </row>
    <row r="78" spans="1:8" s="34" customFormat="1" ht="12.75" customHeight="1">
      <c r="A78" s="39" t="s">
        <v>27</v>
      </c>
      <c r="B78" s="40" t="s">
        <v>102</v>
      </c>
      <c r="C78" s="41">
        <v>1744116000</v>
      </c>
      <c r="D78" s="42">
        <v>1065016978.96</v>
      </c>
      <c r="E78" s="74">
        <f>121163000+15006000</f>
        <v>136169000</v>
      </c>
      <c r="F78" s="41">
        <f>D78+E78</f>
        <v>1201185978.96</v>
      </c>
      <c r="G78" s="41">
        <f>C78-F78</f>
        <v>542930021.04</v>
      </c>
      <c r="H78" s="44">
        <f>F78/C78*100</f>
        <v>68.87076197684098</v>
      </c>
    </row>
    <row r="79" spans="1:8" s="34" customFormat="1" ht="12.75" customHeight="1">
      <c r="A79" s="39" t="s">
        <v>28</v>
      </c>
      <c r="B79" s="40" t="s">
        <v>103</v>
      </c>
      <c r="C79" s="41">
        <v>236717000</v>
      </c>
      <c r="D79" s="42">
        <v>49338000</v>
      </c>
      <c r="E79" s="74">
        <v>16446000</v>
      </c>
      <c r="F79" s="41">
        <f>D79+E79</f>
        <v>65784000</v>
      </c>
      <c r="G79" s="41">
        <f>C79-F79</f>
        <v>170933000</v>
      </c>
      <c r="H79" s="44">
        <f>F79/C79*100</f>
        <v>27.79014603936346</v>
      </c>
    </row>
    <row r="80" spans="1:8" s="34" customFormat="1" ht="12.75" customHeight="1">
      <c r="A80" s="115" t="s">
        <v>58</v>
      </c>
      <c r="B80" s="116"/>
      <c r="C80" s="32">
        <f>SUM(C78:C79)</f>
        <v>1980833000</v>
      </c>
      <c r="D80" s="32">
        <f>SUM(D78:D79)</f>
        <v>1114354978.96</v>
      </c>
      <c r="E80" s="72">
        <f>SUM(E78:E79)</f>
        <v>152615000</v>
      </c>
      <c r="F80" s="32">
        <f>SUM(F78:F79)</f>
        <v>1266969978.96</v>
      </c>
      <c r="G80" s="32">
        <f>SUM(G78:G79)</f>
        <v>713863021.04</v>
      </c>
      <c r="H80" s="33">
        <f>F80/C80*100</f>
        <v>63.96147373150589</v>
      </c>
    </row>
    <row r="81" spans="1:8" s="34" customFormat="1" ht="12.75">
      <c r="A81" s="36"/>
      <c r="B81" s="36"/>
      <c r="C81" s="36"/>
      <c r="D81" s="36"/>
      <c r="E81" s="49"/>
      <c r="F81" s="36"/>
      <c r="G81" s="36"/>
      <c r="H81" s="36"/>
    </row>
    <row r="82" spans="1:8" s="34" customFormat="1" ht="12.75" customHeight="1">
      <c r="A82" s="112" t="s">
        <v>82</v>
      </c>
      <c r="B82" s="113"/>
      <c r="C82" s="113"/>
      <c r="D82" s="113"/>
      <c r="E82" s="113"/>
      <c r="F82" s="113"/>
      <c r="G82" s="113"/>
      <c r="H82" s="114"/>
    </row>
    <row r="83" spans="1:8" s="34" customFormat="1" ht="12.75">
      <c r="A83" s="36"/>
      <c r="B83" s="36"/>
      <c r="C83" s="36"/>
      <c r="D83" s="36"/>
      <c r="E83" s="49"/>
      <c r="F83" s="36"/>
      <c r="G83" s="36"/>
      <c r="H83" s="36"/>
    </row>
    <row r="84" spans="1:8" s="34" customFormat="1" ht="12.75" customHeight="1">
      <c r="A84" s="39" t="s">
        <v>27</v>
      </c>
      <c r="B84" s="40" t="s">
        <v>102</v>
      </c>
      <c r="C84" s="41">
        <v>165060000</v>
      </c>
      <c r="D84" s="42">
        <v>87713000</v>
      </c>
      <c r="E84" s="74">
        <v>9782000</v>
      </c>
      <c r="F84" s="41">
        <f>D84+E84</f>
        <v>97495000</v>
      </c>
      <c r="G84" s="41">
        <f>C84-F84</f>
        <v>67565000</v>
      </c>
      <c r="H84" s="44">
        <f>F84/C84*100</f>
        <v>59.066400096934444</v>
      </c>
    </row>
    <row r="85" spans="1:8" s="34" customFormat="1" ht="12.75" customHeight="1">
      <c r="A85" s="39" t="s">
        <v>28</v>
      </c>
      <c r="B85" s="40" t="s">
        <v>103</v>
      </c>
      <c r="C85" s="41">
        <v>13722000</v>
      </c>
      <c r="D85" s="42">
        <v>1184000</v>
      </c>
      <c r="E85" s="74">
        <v>0</v>
      </c>
      <c r="F85" s="41">
        <f>D85+E85</f>
        <v>1184000</v>
      </c>
      <c r="G85" s="41">
        <f>C85-F85</f>
        <v>12538000</v>
      </c>
      <c r="H85" s="44">
        <f>F85/C85*100</f>
        <v>8.628479813438274</v>
      </c>
    </row>
    <row r="86" spans="1:8" s="34" customFormat="1" ht="12.75" customHeight="1">
      <c r="A86" s="115" t="s">
        <v>60</v>
      </c>
      <c r="B86" s="116"/>
      <c r="C86" s="32">
        <f>SUM(C84:C85)</f>
        <v>178782000</v>
      </c>
      <c r="D86" s="32">
        <f>SUM(D84:D85)</f>
        <v>88897000</v>
      </c>
      <c r="E86" s="72">
        <f>SUM(E84:E85)</f>
        <v>9782000</v>
      </c>
      <c r="F86" s="32">
        <f>SUM(F84:F85)</f>
        <v>98679000</v>
      </c>
      <c r="G86" s="32">
        <f>SUM(G84:G85)</f>
        <v>80103000</v>
      </c>
      <c r="H86" s="33">
        <f>F86/C86*100</f>
        <v>55.19515387455113</v>
      </c>
    </row>
    <row r="87" spans="1:8" s="34" customFormat="1" ht="12.75">
      <c r="A87" s="36"/>
      <c r="B87" s="36"/>
      <c r="C87" s="36"/>
      <c r="D87" s="36"/>
      <c r="E87" s="49"/>
      <c r="F87" s="36"/>
      <c r="G87" s="36"/>
      <c r="H87" s="36"/>
    </row>
    <row r="88" spans="1:8" s="34" customFormat="1" ht="12.75" customHeight="1">
      <c r="A88" s="112" t="s">
        <v>146</v>
      </c>
      <c r="B88" s="113"/>
      <c r="C88" s="113"/>
      <c r="D88" s="113"/>
      <c r="E88" s="113"/>
      <c r="F88" s="113"/>
      <c r="G88" s="113"/>
      <c r="H88" s="114"/>
    </row>
    <row r="89" spans="1:8" s="34" customFormat="1" ht="12.75">
      <c r="A89" s="36"/>
      <c r="B89" s="36"/>
      <c r="C89" s="36"/>
      <c r="D89" s="36"/>
      <c r="E89" s="49"/>
      <c r="F89" s="36"/>
      <c r="G89" s="36"/>
      <c r="H89" s="36"/>
    </row>
    <row r="90" spans="1:8" s="34" customFormat="1" ht="12.75" customHeight="1">
      <c r="A90" s="39" t="s">
        <v>27</v>
      </c>
      <c r="B90" s="40" t="s">
        <v>102</v>
      </c>
      <c r="C90" s="41">
        <v>414624000</v>
      </c>
      <c r="D90" s="42">
        <v>315851000</v>
      </c>
      <c r="E90" s="74">
        <v>39732000</v>
      </c>
      <c r="F90" s="41">
        <f>D90+E90</f>
        <v>355583000</v>
      </c>
      <c r="G90" s="41">
        <f>C90-F90</f>
        <v>59041000</v>
      </c>
      <c r="H90" s="44">
        <f>F90/C90*100</f>
        <v>85.76035154742611</v>
      </c>
    </row>
    <row r="91" spans="1:8" s="34" customFormat="1" ht="12.75" customHeight="1">
      <c r="A91" s="39" t="s">
        <v>28</v>
      </c>
      <c r="B91" s="40" t="s">
        <v>103</v>
      </c>
      <c r="C91" s="41">
        <v>13722000</v>
      </c>
      <c r="D91" s="42">
        <v>1103000</v>
      </c>
      <c r="E91" s="74">
        <v>0</v>
      </c>
      <c r="F91" s="41">
        <f>D91+E91</f>
        <v>1103000</v>
      </c>
      <c r="G91" s="41">
        <f>C91-F91</f>
        <v>12619000</v>
      </c>
      <c r="H91" s="44">
        <f>F91/C91*100</f>
        <v>8.038186853228392</v>
      </c>
    </row>
    <row r="92" spans="1:8" s="34" customFormat="1" ht="12.75" customHeight="1">
      <c r="A92" s="115" t="s">
        <v>66</v>
      </c>
      <c r="B92" s="116"/>
      <c r="C92" s="32">
        <f>SUM(C90:C91)</f>
        <v>428346000</v>
      </c>
      <c r="D92" s="32">
        <f>SUM(D90:D91)</f>
        <v>316954000</v>
      </c>
      <c r="E92" s="72">
        <f>SUM(E90:E91)</f>
        <v>39732000</v>
      </c>
      <c r="F92" s="32">
        <f>SUM(F90:F91)</f>
        <v>356686000</v>
      </c>
      <c r="G92" s="32">
        <f>SUM(G90:G91)</f>
        <v>71660000</v>
      </c>
      <c r="H92" s="33">
        <f>F92/C92*100</f>
        <v>83.27053363402483</v>
      </c>
    </row>
    <row r="93" spans="1:8" s="34" customFormat="1" ht="12.75">
      <c r="A93" s="36"/>
      <c r="B93" s="36"/>
      <c r="C93" s="36"/>
      <c r="D93" s="36"/>
      <c r="E93" s="49"/>
      <c r="F93" s="36"/>
      <c r="G93" s="36"/>
      <c r="H93" s="36"/>
    </row>
    <row r="94" spans="1:8" s="34" customFormat="1" ht="12.75" customHeight="1">
      <c r="A94" s="112" t="s">
        <v>106</v>
      </c>
      <c r="B94" s="113"/>
      <c r="C94" s="113"/>
      <c r="D94" s="113"/>
      <c r="E94" s="113"/>
      <c r="F94" s="113"/>
      <c r="G94" s="113"/>
      <c r="H94" s="114"/>
    </row>
    <row r="95" spans="1:8" s="34" customFormat="1" ht="12.75">
      <c r="A95" s="36"/>
      <c r="B95" s="36"/>
      <c r="C95" s="36"/>
      <c r="D95" s="36"/>
      <c r="E95" s="49"/>
      <c r="F95" s="36"/>
      <c r="G95" s="36"/>
      <c r="H95" s="36"/>
    </row>
    <row r="96" spans="1:8" s="34" customFormat="1" ht="12.75" customHeight="1">
      <c r="A96" s="39" t="s">
        <v>27</v>
      </c>
      <c r="B96" s="40" t="s">
        <v>102</v>
      </c>
      <c r="C96" s="41">
        <v>12988140000</v>
      </c>
      <c r="D96" s="42">
        <v>8442224451.02</v>
      </c>
      <c r="E96" s="74">
        <f>13558000+1028695000</f>
        <v>1042253000</v>
      </c>
      <c r="F96" s="41">
        <f>D96+E96</f>
        <v>9484477451.02</v>
      </c>
      <c r="G96" s="41">
        <f>C96-F96</f>
        <v>3503662548.9799995</v>
      </c>
      <c r="H96" s="44">
        <f>F96/C96*100</f>
        <v>73.02413933804225</v>
      </c>
    </row>
    <row r="97" spans="1:8" s="34" customFormat="1" ht="12.75" customHeight="1">
      <c r="A97" s="39" t="s">
        <v>28</v>
      </c>
      <c r="B97" s="40" t="s">
        <v>103</v>
      </c>
      <c r="C97" s="41">
        <v>856095000</v>
      </c>
      <c r="D97" s="42">
        <v>207386924</v>
      </c>
      <c r="E97" s="74">
        <v>0</v>
      </c>
      <c r="F97" s="41">
        <f>D97+E97</f>
        <v>207386924</v>
      </c>
      <c r="G97" s="41">
        <f>C97-F97</f>
        <v>648708076</v>
      </c>
      <c r="H97" s="44">
        <f>F97/C97*100</f>
        <v>24.22475589741793</v>
      </c>
    </row>
    <row r="98" spans="1:8" s="34" customFormat="1" ht="12.75" customHeight="1">
      <c r="A98" s="115" t="s">
        <v>67</v>
      </c>
      <c r="B98" s="116"/>
      <c r="C98" s="32">
        <f>SUM(C96:C97)</f>
        <v>13844235000</v>
      </c>
      <c r="D98" s="32">
        <f>SUM(D96:D97)</f>
        <v>8649611375.02</v>
      </c>
      <c r="E98" s="72">
        <f>SUM(E96:E97)</f>
        <v>1042253000</v>
      </c>
      <c r="F98" s="32">
        <f>SUM(F96:F97)</f>
        <v>9691864375.02</v>
      </c>
      <c r="G98" s="32">
        <f>SUM(G96:G97)</f>
        <v>4152370624.9799995</v>
      </c>
      <c r="H98" s="33">
        <f>F98/C98*100</f>
        <v>70.00649999815808</v>
      </c>
    </row>
    <row r="99" spans="1:8" s="34" customFormat="1" ht="12.75">
      <c r="A99" s="36"/>
      <c r="B99" s="36"/>
      <c r="C99" s="36"/>
      <c r="D99" s="36"/>
      <c r="E99" s="49"/>
      <c r="F99" s="36"/>
      <c r="G99" s="36"/>
      <c r="H99" s="36"/>
    </row>
    <row r="100" spans="1:8" s="34" customFormat="1" ht="12.75" customHeight="1">
      <c r="A100" s="112" t="s">
        <v>89</v>
      </c>
      <c r="B100" s="113"/>
      <c r="C100" s="113"/>
      <c r="D100" s="113"/>
      <c r="E100" s="113"/>
      <c r="F100" s="113"/>
      <c r="G100" s="113"/>
      <c r="H100" s="114"/>
    </row>
    <row r="101" spans="1:8" s="34" customFormat="1" ht="12.75">
      <c r="A101" s="36"/>
      <c r="B101" s="36"/>
      <c r="C101" s="36"/>
      <c r="D101" s="36"/>
      <c r="E101" s="49"/>
      <c r="F101" s="36"/>
      <c r="G101" s="36"/>
      <c r="H101" s="36"/>
    </row>
    <row r="102" spans="1:8" s="34" customFormat="1" ht="12.75" customHeight="1">
      <c r="A102" s="39" t="s">
        <v>27</v>
      </c>
      <c r="B102" s="40" t="s">
        <v>102</v>
      </c>
      <c r="C102" s="41">
        <v>2413410000</v>
      </c>
      <c r="D102" s="42">
        <v>1527722505</v>
      </c>
      <c r="E102" s="74">
        <f>19704000+48022000+121424500</f>
        <v>189150500</v>
      </c>
      <c r="F102" s="41">
        <f>D102+E102</f>
        <v>1716873005</v>
      </c>
      <c r="G102" s="41">
        <f>C102-F102</f>
        <v>696536995</v>
      </c>
      <c r="H102" s="44">
        <f>F102/C102*100</f>
        <v>71.13888667901435</v>
      </c>
    </row>
    <row r="103" spans="1:8" s="34" customFormat="1" ht="12.75" customHeight="1">
      <c r="A103" s="39" t="s">
        <v>28</v>
      </c>
      <c r="B103" s="40" t="s">
        <v>103</v>
      </c>
      <c r="C103" s="41">
        <v>138433000</v>
      </c>
      <c r="D103" s="42">
        <v>20676000</v>
      </c>
      <c r="E103" s="74">
        <v>3997000</v>
      </c>
      <c r="F103" s="41">
        <f>D103+E103</f>
        <v>24673000</v>
      </c>
      <c r="G103" s="41">
        <f>C103-F103</f>
        <v>113760000</v>
      </c>
      <c r="H103" s="44">
        <f>F103/C103*100</f>
        <v>17.823062420087695</v>
      </c>
    </row>
    <row r="104" spans="1:8" s="34" customFormat="1" ht="12.75" customHeight="1">
      <c r="A104" s="115" t="s">
        <v>62</v>
      </c>
      <c r="B104" s="116"/>
      <c r="C104" s="32">
        <f>SUM(C102:C103)</f>
        <v>2551843000</v>
      </c>
      <c r="D104" s="32">
        <f>SUM(D102:D103)</f>
        <v>1548398505</v>
      </c>
      <c r="E104" s="72">
        <f>SUM(E102:E103)</f>
        <v>193147500</v>
      </c>
      <c r="F104" s="32">
        <f>SUM(F102:F103)</f>
        <v>1741546005</v>
      </c>
      <c r="G104" s="32">
        <f>SUM(G102:G103)</f>
        <v>810296995</v>
      </c>
      <c r="H104" s="33">
        <f>F104/C104*100</f>
        <v>68.24659687135924</v>
      </c>
    </row>
    <row r="105" spans="1:8" s="34" customFormat="1" ht="12.75">
      <c r="A105" s="36"/>
      <c r="B105" s="36"/>
      <c r="C105" s="36"/>
      <c r="D105" s="36"/>
      <c r="E105" s="49"/>
      <c r="F105" s="36"/>
      <c r="G105" s="36"/>
      <c r="H105" s="36"/>
    </row>
    <row r="106" spans="1:8" s="34" customFormat="1" ht="12.75" customHeight="1">
      <c r="A106" s="112" t="s">
        <v>107</v>
      </c>
      <c r="B106" s="113"/>
      <c r="C106" s="113"/>
      <c r="D106" s="113"/>
      <c r="E106" s="113"/>
      <c r="F106" s="113"/>
      <c r="G106" s="113"/>
      <c r="H106" s="114"/>
    </row>
    <row r="107" spans="1:8" s="34" customFormat="1" ht="12.75">
      <c r="A107" s="36"/>
      <c r="B107" s="36"/>
      <c r="C107" s="36"/>
      <c r="D107" s="36"/>
      <c r="E107" s="74"/>
      <c r="F107" s="36"/>
      <c r="G107" s="36"/>
      <c r="H107" s="36"/>
    </row>
    <row r="108" spans="1:8" s="34" customFormat="1" ht="12.75" customHeight="1">
      <c r="A108" s="39" t="s">
        <v>27</v>
      </c>
      <c r="B108" s="40" t="s">
        <v>102</v>
      </c>
      <c r="C108" s="41">
        <v>4471140000</v>
      </c>
      <c r="D108" s="42">
        <v>2870700178</v>
      </c>
      <c r="E108" s="74">
        <v>355096000</v>
      </c>
      <c r="F108" s="41">
        <f>D108+E108</f>
        <v>3225796178</v>
      </c>
      <c r="G108" s="41">
        <f>C108-F108</f>
        <v>1245343822</v>
      </c>
      <c r="H108" s="44">
        <f>F108/C108*100</f>
        <v>72.1470626730543</v>
      </c>
    </row>
    <row r="109" spans="1:8" s="34" customFormat="1" ht="12.75" customHeight="1">
      <c r="A109" s="39" t="s">
        <v>28</v>
      </c>
      <c r="B109" s="40" t="s">
        <v>103</v>
      </c>
      <c r="C109" s="41">
        <v>497139000</v>
      </c>
      <c r="D109" s="42">
        <v>176356750</v>
      </c>
      <c r="E109" s="74">
        <v>0</v>
      </c>
      <c r="F109" s="41">
        <f>D109+E109</f>
        <v>176356750</v>
      </c>
      <c r="G109" s="41">
        <f>C109-F109</f>
        <v>320782250</v>
      </c>
      <c r="H109" s="44">
        <f>F109/C109*100</f>
        <v>35.47433413994879</v>
      </c>
    </row>
    <row r="110" spans="1:8" s="34" customFormat="1" ht="12.75" customHeight="1">
      <c r="A110" s="115" t="s">
        <v>68</v>
      </c>
      <c r="B110" s="116"/>
      <c r="C110" s="32">
        <f>SUM(C108:C109)</f>
        <v>4968279000</v>
      </c>
      <c r="D110" s="32">
        <f>SUM(D108:D109)</f>
        <v>3047056928</v>
      </c>
      <c r="E110" s="72">
        <f>SUM(E108:E109)</f>
        <v>355096000</v>
      </c>
      <c r="F110" s="32">
        <f>SUM(F108:F109)</f>
        <v>3402152928</v>
      </c>
      <c r="G110" s="32">
        <f>SUM(G108:G109)</f>
        <v>1566126072</v>
      </c>
      <c r="H110" s="33">
        <f>F110/C110*100</f>
        <v>68.47749347409837</v>
      </c>
    </row>
    <row r="111" spans="1:8" s="34" customFormat="1" ht="12.75">
      <c r="A111" s="36"/>
      <c r="B111" s="36"/>
      <c r="C111" s="36"/>
      <c r="D111" s="36"/>
      <c r="E111" s="49"/>
      <c r="F111" s="36"/>
      <c r="G111" s="36"/>
      <c r="H111" s="36"/>
    </row>
    <row r="112" spans="1:8" s="34" customFormat="1" ht="12.75" customHeight="1">
      <c r="A112" s="112" t="s">
        <v>108</v>
      </c>
      <c r="B112" s="113"/>
      <c r="C112" s="113"/>
      <c r="D112" s="113"/>
      <c r="E112" s="113"/>
      <c r="F112" s="113"/>
      <c r="G112" s="113"/>
      <c r="H112" s="114"/>
    </row>
    <row r="113" spans="1:8" s="34" customFormat="1" ht="12.75">
      <c r="A113" s="36"/>
      <c r="B113" s="36"/>
      <c r="C113" s="36"/>
      <c r="D113" s="36"/>
      <c r="E113" s="49"/>
      <c r="F113" s="36"/>
      <c r="G113" s="36"/>
      <c r="H113" s="36"/>
    </row>
    <row r="114" spans="1:8" s="34" customFormat="1" ht="12.75" customHeight="1">
      <c r="A114" s="39" t="s">
        <v>27</v>
      </c>
      <c r="B114" s="40" t="s">
        <v>102</v>
      </c>
      <c r="C114" s="41">
        <v>190560000</v>
      </c>
      <c r="D114" s="42">
        <v>121453400</v>
      </c>
      <c r="E114" s="74">
        <v>13943000</v>
      </c>
      <c r="F114" s="41">
        <f>D114+E114</f>
        <v>135396400</v>
      </c>
      <c r="G114" s="41">
        <f>C114-F114</f>
        <v>55163600</v>
      </c>
      <c r="H114" s="44">
        <f>F114/C114*100</f>
        <v>71.05184718723761</v>
      </c>
    </row>
    <row r="115" spans="1:8" s="34" customFormat="1" ht="12.75" customHeight="1">
      <c r="A115" s="39" t="s">
        <v>28</v>
      </c>
      <c r="B115" s="40" t="s">
        <v>103</v>
      </c>
      <c r="C115" s="41">
        <v>23281000</v>
      </c>
      <c r="D115" s="42">
        <v>1940000</v>
      </c>
      <c r="E115" s="74">
        <v>0</v>
      </c>
      <c r="F115" s="41">
        <f>D115+E115</f>
        <v>1940000</v>
      </c>
      <c r="G115" s="41">
        <f>C115-F115</f>
        <v>21341000</v>
      </c>
      <c r="H115" s="44">
        <f>F115/C115*100</f>
        <v>8.33297538765517</v>
      </c>
    </row>
    <row r="116" spans="1:8" s="34" customFormat="1" ht="12.75" customHeight="1">
      <c r="A116" s="115" t="s">
        <v>69</v>
      </c>
      <c r="B116" s="116"/>
      <c r="C116" s="32">
        <f>SUM(C114:C115)</f>
        <v>213841000</v>
      </c>
      <c r="D116" s="32">
        <f>SUM(D114:D115)</f>
        <v>123393400</v>
      </c>
      <c r="E116" s="72">
        <f>SUM(E114:E115)</f>
        <v>13943000</v>
      </c>
      <c r="F116" s="32">
        <f>SUM(F114:F115)</f>
        <v>137336400</v>
      </c>
      <c r="G116" s="32">
        <f>SUM(G114:G115)</f>
        <v>76504600</v>
      </c>
      <c r="H116" s="33">
        <f>F116/C116*100</f>
        <v>64.22360538905075</v>
      </c>
    </row>
    <row r="117" spans="1:8" s="34" customFormat="1" ht="12.75">
      <c r="A117" s="36"/>
      <c r="B117" s="36"/>
      <c r="C117" s="36"/>
      <c r="D117" s="36"/>
      <c r="E117" s="49"/>
      <c r="F117" s="36"/>
      <c r="G117" s="36"/>
      <c r="H117" s="36"/>
    </row>
    <row r="118" spans="1:8" s="34" customFormat="1" ht="12.75" customHeight="1">
      <c r="A118" s="112" t="s">
        <v>91</v>
      </c>
      <c r="B118" s="113"/>
      <c r="C118" s="113"/>
      <c r="D118" s="113"/>
      <c r="E118" s="113"/>
      <c r="F118" s="113"/>
      <c r="G118" s="113"/>
      <c r="H118" s="114"/>
    </row>
    <row r="119" spans="1:8" s="34" customFormat="1" ht="12.75" customHeight="1">
      <c r="A119" s="39" t="s">
        <v>27</v>
      </c>
      <c r="B119" s="40" t="s">
        <v>102</v>
      </c>
      <c r="C119" s="41">
        <v>139320000</v>
      </c>
      <c r="D119" s="42">
        <v>61624000</v>
      </c>
      <c r="E119" s="74">
        <v>7650000</v>
      </c>
      <c r="F119" s="41">
        <f>D119+E119</f>
        <v>69274000</v>
      </c>
      <c r="G119" s="41">
        <f>C119-F119</f>
        <v>70046000</v>
      </c>
      <c r="H119" s="44">
        <f>F119/C119*100</f>
        <v>49.72293999425783</v>
      </c>
    </row>
    <row r="120" spans="1:8" s="34" customFormat="1" ht="12.75" customHeight="1">
      <c r="A120" s="39" t="s">
        <v>28</v>
      </c>
      <c r="B120" s="40" t="s">
        <v>103</v>
      </c>
      <c r="C120" s="41">
        <v>43589000</v>
      </c>
      <c r="D120" s="42">
        <v>3632000</v>
      </c>
      <c r="E120" s="74">
        <v>0</v>
      </c>
      <c r="F120" s="41">
        <f>D120+E120</f>
        <v>3632000</v>
      </c>
      <c r="G120" s="41">
        <f>C120-F120</f>
        <v>39957000</v>
      </c>
      <c r="H120" s="44">
        <f>F120/C120*100</f>
        <v>8.332377434673885</v>
      </c>
    </row>
    <row r="121" spans="1:8" s="34" customFormat="1" ht="12.75" customHeight="1">
      <c r="A121" s="115" t="s">
        <v>63</v>
      </c>
      <c r="B121" s="116"/>
      <c r="C121" s="32">
        <f>SUM(C119:C120)</f>
        <v>182909000</v>
      </c>
      <c r="D121" s="32">
        <f>SUM(D119:D120)</f>
        <v>65256000</v>
      </c>
      <c r="E121" s="72">
        <f>SUM(E119:E120)</f>
        <v>7650000</v>
      </c>
      <c r="F121" s="32">
        <f>SUM(F119:F120)</f>
        <v>72906000</v>
      </c>
      <c r="G121" s="32">
        <f>SUM(G119:G120)</f>
        <v>110003000</v>
      </c>
      <c r="H121" s="33">
        <f>F121/C121*100</f>
        <v>39.859164939942815</v>
      </c>
    </row>
    <row r="122" spans="1:8" s="34" customFormat="1" ht="12.75">
      <c r="A122" s="36"/>
      <c r="B122" s="36"/>
      <c r="C122" s="36"/>
      <c r="D122" s="36"/>
      <c r="E122" s="49"/>
      <c r="F122" s="36"/>
      <c r="G122" s="36"/>
      <c r="H122" s="36"/>
    </row>
    <row r="123" spans="1:8" s="34" customFormat="1" ht="12.75" customHeight="1">
      <c r="A123" s="115" t="s">
        <v>109</v>
      </c>
      <c r="B123" s="116"/>
      <c r="C123" s="32">
        <f>C80+C86+C92+C98+C104+C110+C116+C121</f>
        <v>24349068000</v>
      </c>
      <c r="D123" s="32">
        <f>D80+D86+D92+D98+D104+D110+D116+D121</f>
        <v>14953922186.98</v>
      </c>
      <c r="E123" s="72">
        <f>E80+E86+E92+E98+E104+E110+E116+E121</f>
        <v>1814218500</v>
      </c>
      <c r="F123" s="32">
        <f>F80+F86+F92+F98+F104+F110+F116+F121</f>
        <v>16768140686.98</v>
      </c>
      <c r="G123" s="32">
        <f>G80+G86+G92+G98+G104+G110+G116+G121</f>
        <v>7580927313.0199995</v>
      </c>
      <c r="H123" s="33">
        <f>F123/C123*100</f>
        <v>68.86563661073187</v>
      </c>
    </row>
    <row r="124" spans="1:8" s="34" customFormat="1" ht="12.75">
      <c r="A124" s="36"/>
      <c r="B124" s="36"/>
      <c r="C124" s="37"/>
      <c r="D124" s="61"/>
      <c r="E124" s="76"/>
      <c r="F124" s="37"/>
      <c r="G124" s="36"/>
      <c r="H124" s="36"/>
    </row>
    <row r="125" spans="1:8" s="34" customFormat="1" ht="12.75">
      <c r="A125" s="117" t="s">
        <v>110</v>
      </c>
      <c r="B125" s="118"/>
      <c r="C125" s="118"/>
      <c r="D125" s="118"/>
      <c r="E125" s="118"/>
      <c r="F125" s="118"/>
      <c r="G125" s="118"/>
      <c r="H125" s="119"/>
    </row>
    <row r="126" spans="1:8" s="34" customFormat="1" ht="12.75">
      <c r="A126" s="36"/>
      <c r="B126" s="36"/>
      <c r="C126" s="49"/>
      <c r="D126" s="36"/>
      <c r="E126" s="49"/>
      <c r="F126" s="37"/>
      <c r="G126" s="37"/>
      <c r="H126" s="36"/>
    </row>
    <row r="127" spans="1:8" s="34" customFormat="1" ht="12.75" customHeight="1">
      <c r="A127" s="112" t="s">
        <v>111</v>
      </c>
      <c r="B127" s="113"/>
      <c r="C127" s="113"/>
      <c r="D127" s="113"/>
      <c r="E127" s="113"/>
      <c r="F127" s="113"/>
      <c r="G127" s="113"/>
      <c r="H127" s="114"/>
    </row>
    <row r="128" spans="1:8" s="34" customFormat="1" ht="12.75">
      <c r="A128" s="36"/>
      <c r="B128" s="36"/>
      <c r="C128" s="36"/>
      <c r="D128" s="36"/>
      <c r="E128" s="49"/>
      <c r="F128" s="36"/>
      <c r="G128" s="36"/>
      <c r="H128" s="36"/>
    </row>
    <row r="129" spans="1:8" s="34" customFormat="1" ht="12.75" customHeight="1">
      <c r="A129" s="39" t="s">
        <v>29</v>
      </c>
      <c r="B129" s="40" t="s">
        <v>30</v>
      </c>
      <c r="C129" s="41">
        <v>1194980000</v>
      </c>
      <c r="D129" s="42">
        <v>417864000</v>
      </c>
      <c r="E129" s="74">
        <v>0</v>
      </c>
      <c r="F129" s="41">
        <f>D129+E129</f>
        <v>417864000</v>
      </c>
      <c r="G129" s="41">
        <f>C129-F129</f>
        <v>777116000</v>
      </c>
      <c r="H129" s="44">
        <f>F129/C129*100</f>
        <v>34.96828398801654</v>
      </c>
    </row>
    <row r="130" spans="1:8" s="34" customFormat="1" ht="12.75" customHeight="1">
      <c r="A130" s="39" t="s">
        <v>31</v>
      </c>
      <c r="B130" s="40" t="s">
        <v>112</v>
      </c>
      <c r="C130" s="41">
        <v>55036000</v>
      </c>
      <c r="D130" s="42">
        <v>59428000</v>
      </c>
      <c r="E130" s="74">
        <v>0</v>
      </c>
      <c r="F130" s="41">
        <f>D130+E130</f>
        <v>59428000</v>
      </c>
      <c r="G130" s="41">
        <f>C130-F130</f>
        <v>-4392000</v>
      </c>
      <c r="H130" s="44">
        <f>F130/C130*100</f>
        <v>107.98023112144779</v>
      </c>
    </row>
    <row r="131" spans="1:8" s="34" customFormat="1" ht="12.75" customHeight="1">
      <c r="A131" s="115" t="s">
        <v>70</v>
      </c>
      <c r="B131" s="116"/>
      <c r="C131" s="32">
        <f>SUM(C129:C130)</f>
        <v>1250016000</v>
      </c>
      <c r="D131" s="32">
        <f>SUM(D129:D130)</f>
        <v>477292000</v>
      </c>
      <c r="E131" s="72">
        <f>SUM(E129:E130)</f>
        <v>0</v>
      </c>
      <c r="F131" s="32">
        <f>SUM(F129:F130)</f>
        <v>477292000</v>
      </c>
      <c r="G131" s="32">
        <f>SUM(G129:G130)</f>
        <v>772724000</v>
      </c>
      <c r="H131" s="33">
        <f>F131/C131*100</f>
        <v>38.18287125924788</v>
      </c>
    </row>
    <row r="132" spans="1:8" s="34" customFormat="1" ht="12.75">
      <c r="A132" s="36"/>
      <c r="B132" s="36"/>
      <c r="C132" s="36"/>
      <c r="D132" s="36"/>
      <c r="E132" s="49"/>
      <c r="F132" s="36"/>
      <c r="G132" s="36"/>
      <c r="H132" s="36"/>
    </row>
    <row r="133" spans="1:8" s="34" customFormat="1" ht="12.75" customHeight="1">
      <c r="A133" s="112" t="s">
        <v>32</v>
      </c>
      <c r="B133" s="113"/>
      <c r="C133" s="113"/>
      <c r="D133" s="113"/>
      <c r="E133" s="113"/>
      <c r="F133" s="113"/>
      <c r="G133" s="113"/>
      <c r="H133" s="114"/>
    </row>
    <row r="134" spans="1:8" s="34" customFormat="1" ht="12.75">
      <c r="A134" s="36"/>
      <c r="B134" s="36"/>
      <c r="C134" s="36"/>
      <c r="D134" s="36"/>
      <c r="E134" s="49"/>
      <c r="F134" s="36"/>
      <c r="G134" s="36"/>
      <c r="H134" s="36"/>
    </row>
    <row r="135" spans="1:8" s="34" customFormat="1" ht="12.75" customHeight="1">
      <c r="A135" s="39" t="s">
        <v>33</v>
      </c>
      <c r="B135" s="40" t="s">
        <v>34</v>
      </c>
      <c r="C135" s="42">
        <v>1724184000</v>
      </c>
      <c r="D135" s="42">
        <v>1405989000</v>
      </c>
      <c r="E135" s="74">
        <v>318195000</v>
      </c>
      <c r="F135" s="41">
        <f>D135+E135</f>
        <v>1724184000</v>
      </c>
      <c r="G135" s="41">
        <f>C135-F135</f>
        <v>0</v>
      </c>
      <c r="H135" s="44">
        <f>F135/C135*100</f>
        <v>100</v>
      </c>
    </row>
    <row r="136" spans="1:8" s="34" customFormat="1" ht="12.75" customHeight="1">
      <c r="A136" s="115" t="s">
        <v>71</v>
      </c>
      <c r="B136" s="116"/>
      <c r="C136" s="32">
        <f>SUM(C135)</f>
        <v>1724184000</v>
      </c>
      <c r="D136" s="32">
        <f>SUM(D135)</f>
        <v>1405989000</v>
      </c>
      <c r="E136" s="72">
        <f>SUM(E135)</f>
        <v>318195000</v>
      </c>
      <c r="F136" s="32">
        <f>SUM(F135)</f>
        <v>1724184000</v>
      </c>
      <c r="G136" s="32">
        <f>SUM(G135)</f>
        <v>0</v>
      </c>
      <c r="H136" s="33">
        <f>F136/C136*100</f>
        <v>100</v>
      </c>
    </row>
    <row r="137" spans="1:8" s="34" customFormat="1" ht="12.75">
      <c r="A137" s="36"/>
      <c r="B137" s="36"/>
      <c r="C137" s="36"/>
      <c r="D137" s="36"/>
      <c r="E137" s="49"/>
      <c r="F137" s="36"/>
      <c r="G137" s="36"/>
      <c r="H137" s="36"/>
    </row>
    <row r="138" spans="1:8" s="34" customFormat="1" ht="12.75" customHeight="1">
      <c r="A138" s="112" t="s">
        <v>116</v>
      </c>
      <c r="B138" s="113"/>
      <c r="C138" s="113"/>
      <c r="D138" s="113"/>
      <c r="E138" s="113"/>
      <c r="F138" s="113"/>
      <c r="G138" s="113"/>
      <c r="H138" s="114"/>
    </row>
    <row r="139" spans="1:8" s="34" customFormat="1" ht="12.75">
      <c r="A139" s="36"/>
      <c r="B139" s="36"/>
      <c r="C139" s="36"/>
      <c r="D139" s="36"/>
      <c r="E139" s="49"/>
      <c r="F139" s="36"/>
      <c r="G139" s="36"/>
      <c r="H139" s="36"/>
    </row>
    <row r="140" spans="1:8" s="34" customFormat="1" ht="12.75" customHeight="1">
      <c r="A140" s="39" t="s">
        <v>31</v>
      </c>
      <c r="B140" s="40" t="s">
        <v>113</v>
      </c>
      <c r="C140" s="41">
        <v>100000000</v>
      </c>
      <c r="D140" s="42">
        <v>0</v>
      </c>
      <c r="E140" s="74">
        <v>0</v>
      </c>
      <c r="F140" s="41">
        <f>D140+E140</f>
        <v>0</v>
      </c>
      <c r="G140" s="41">
        <f>C140-F140</f>
        <v>100000000</v>
      </c>
      <c r="H140" s="44">
        <f>F140/C140*100</f>
        <v>0</v>
      </c>
    </row>
    <row r="141" spans="1:8" s="34" customFormat="1" ht="12.75" customHeight="1">
      <c r="A141" s="115" t="s">
        <v>72</v>
      </c>
      <c r="B141" s="116"/>
      <c r="C141" s="32">
        <f>SUM(C140)</f>
        <v>100000000</v>
      </c>
      <c r="D141" s="32">
        <f>SUM(D140)</f>
        <v>0</v>
      </c>
      <c r="E141" s="72">
        <f>SUM(E140)</f>
        <v>0</v>
      </c>
      <c r="F141" s="32">
        <f>SUM(F140)</f>
        <v>0</v>
      </c>
      <c r="G141" s="32">
        <f>SUM(G140)</f>
        <v>100000000</v>
      </c>
      <c r="H141" s="33">
        <f>F141/C141*100</f>
        <v>0</v>
      </c>
    </row>
    <row r="142" spans="1:8" s="34" customFormat="1" ht="12.75">
      <c r="A142" s="36"/>
      <c r="B142" s="36"/>
      <c r="C142" s="36"/>
      <c r="D142" s="36"/>
      <c r="E142" s="49"/>
      <c r="F142" s="36"/>
      <c r="G142" s="36"/>
      <c r="H142" s="36"/>
    </row>
    <row r="143" spans="1:8" s="34" customFormat="1" ht="12.75" customHeight="1">
      <c r="A143" s="112" t="s">
        <v>89</v>
      </c>
      <c r="B143" s="113"/>
      <c r="C143" s="113"/>
      <c r="D143" s="113"/>
      <c r="E143" s="113"/>
      <c r="F143" s="113"/>
      <c r="G143" s="113"/>
      <c r="H143" s="114"/>
    </row>
    <row r="144" spans="1:8" s="34" customFormat="1" ht="12.75">
      <c r="A144" s="36"/>
      <c r="B144" s="36"/>
      <c r="C144" s="36"/>
      <c r="D144" s="36"/>
      <c r="E144" s="49"/>
      <c r="F144" s="36"/>
      <c r="G144" s="36"/>
      <c r="H144" s="36"/>
    </row>
    <row r="145" spans="1:8" s="34" customFormat="1" ht="12.75" customHeight="1">
      <c r="A145" s="39" t="s">
        <v>35</v>
      </c>
      <c r="B145" s="40" t="s">
        <v>114</v>
      </c>
      <c r="C145" s="41">
        <v>837424000</v>
      </c>
      <c r="D145" s="42">
        <v>628068000</v>
      </c>
      <c r="E145" s="74">
        <v>0</v>
      </c>
      <c r="F145" s="41">
        <f>D145+E145</f>
        <v>628068000</v>
      </c>
      <c r="G145" s="41">
        <f>C145-F145</f>
        <v>209356000</v>
      </c>
      <c r="H145" s="44">
        <f>F145/C145*100</f>
        <v>75</v>
      </c>
    </row>
    <row r="146" spans="1:8" s="34" customFormat="1" ht="12.75" customHeight="1">
      <c r="A146" s="39">
        <v>130124</v>
      </c>
      <c r="B146" s="54" t="s">
        <v>145</v>
      </c>
      <c r="C146" s="41">
        <v>170239173</v>
      </c>
      <c r="D146" s="55">
        <v>170239173</v>
      </c>
      <c r="E146" s="77">
        <v>0</v>
      </c>
      <c r="F146" s="41">
        <f>D146+E146</f>
        <v>170239173</v>
      </c>
      <c r="G146" s="41">
        <f>C146-F146</f>
        <v>0</v>
      </c>
      <c r="H146" s="44">
        <f>F146/C146*100</f>
        <v>100</v>
      </c>
    </row>
    <row r="147" spans="1:8" s="34" customFormat="1" ht="12.75" customHeight="1">
      <c r="A147" s="39">
        <v>130125</v>
      </c>
      <c r="B147" s="54" t="s">
        <v>151</v>
      </c>
      <c r="C147" s="41">
        <v>4596000</v>
      </c>
      <c r="D147" s="55">
        <v>4596000</v>
      </c>
      <c r="E147" s="77">
        <v>0</v>
      </c>
      <c r="F147" s="41">
        <f>D147+E147</f>
        <v>4596000</v>
      </c>
      <c r="G147" s="41">
        <f>C147-F147</f>
        <v>0</v>
      </c>
      <c r="H147" s="44">
        <f>F147/C147*100</f>
        <v>100</v>
      </c>
    </row>
    <row r="148" spans="1:8" s="34" customFormat="1" ht="12.75" customHeight="1">
      <c r="A148" s="115" t="s">
        <v>62</v>
      </c>
      <c r="B148" s="116"/>
      <c r="C148" s="32">
        <f>SUM(C145:C147)</f>
        <v>1012259173</v>
      </c>
      <c r="D148" s="32">
        <f>SUM(D145:D147)</f>
        <v>802903173</v>
      </c>
      <c r="E148" s="72">
        <f>SUM(E145:E147)</f>
        <v>0</v>
      </c>
      <c r="F148" s="32">
        <f>SUM(F145:F147)</f>
        <v>802903173</v>
      </c>
      <c r="G148" s="32">
        <f>SUM(G145:G147)</f>
        <v>209356000</v>
      </c>
      <c r="H148" s="33">
        <f>F148/C148*100</f>
        <v>79.31794489156978</v>
      </c>
    </row>
    <row r="149" spans="1:8" s="34" customFormat="1" ht="12.75">
      <c r="A149" s="36"/>
      <c r="B149" s="36"/>
      <c r="C149" s="36"/>
      <c r="D149" s="36"/>
      <c r="E149" s="49"/>
      <c r="F149" s="36"/>
      <c r="G149" s="36"/>
      <c r="H149" s="36"/>
    </row>
    <row r="150" spans="1:8" s="34" customFormat="1" ht="12.75" customHeight="1">
      <c r="A150" s="112" t="s">
        <v>115</v>
      </c>
      <c r="B150" s="113"/>
      <c r="C150" s="113"/>
      <c r="D150" s="113"/>
      <c r="E150" s="113"/>
      <c r="F150" s="113"/>
      <c r="G150" s="113"/>
      <c r="H150" s="114"/>
    </row>
    <row r="151" spans="1:8" s="34" customFormat="1" ht="12.75">
      <c r="A151" s="36"/>
      <c r="B151" s="36"/>
      <c r="C151" s="36"/>
      <c r="D151" s="36"/>
      <c r="E151" s="49"/>
      <c r="F151" s="36"/>
      <c r="G151" s="36"/>
      <c r="H151" s="36"/>
    </row>
    <row r="152" spans="1:8" s="34" customFormat="1" ht="12.75" customHeight="1">
      <c r="A152" s="39" t="s">
        <v>36</v>
      </c>
      <c r="B152" s="51" t="s">
        <v>117</v>
      </c>
      <c r="C152" s="41">
        <v>261704000</v>
      </c>
      <c r="D152" s="42">
        <v>0</v>
      </c>
      <c r="E152" s="74">
        <v>0</v>
      </c>
      <c r="F152" s="41">
        <f>D152+E152</f>
        <v>0</v>
      </c>
      <c r="G152" s="41">
        <f>C152-F152</f>
        <v>261704000</v>
      </c>
      <c r="H152" s="44">
        <f>F152/C152*100</f>
        <v>0</v>
      </c>
    </row>
    <row r="153" spans="1:8" s="34" customFormat="1" ht="12.75" customHeight="1">
      <c r="A153" s="115" t="s">
        <v>73</v>
      </c>
      <c r="B153" s="116"/>
      <c r="C153" s="32">
        <f>SUM(C152)</f>
        <v>261704000</v>
      </c>
      <c r="D153" s="32">
        <f>SUM(D152)</f>
        <v>0</v>
      </c>
      <c r="E153" s="72">
        <f>SUM(E152)</f>
        <v>0</v>
      </c>
      <c r="F153" s="32">
        <f>SUM(F152)</f>
        <v>0</v>
      </c>
      <c r="G153" s="32">
        <f>SUM(G152)</f>
        <v>261704000</v>
      </c>
      <c r="H153" s="33">
        <f>F153/C153*100</f>
        <v>0</v>
      </c>
    </row>
    <row r="154" spans="1:8" s="34" customFormat="1" ht="12.75">
      <c r="A154" s="36"/>
      <c r="B154" s="36"/>
      <c r="C154" s="36"/>
      <c r="D154" s="36"/>
      <c r="E154" s="49"/>
      <c r="F154" s="36"/>
      <c r="G154" s="36"/>
      <c r="H154" s="36"/>
    </row>
    <row r="155" spans="1:8" s="34" customFormat="1" ht="12.75" customHeight="1">
      <c r="A155" s="112" t="s">
        <v>108</v>
      </c>
      <c r="B155" s="113"/>
      <c r="C155" s="113"/>
      <c r="D155" s="113"/>
      <c r="E155" s="113"/>
      <c r="F155" s="113"/>
      <c r="G155" s="113"/>
      <c r="H155" s="114"/>
    </row>
    <row r="156" spans="1:8" s="34" customFormat="1" ht="12.75">
      <c r="A156" s="36"/>
      <c r="B156" s="36"/>
      <c r="C156" s="36"/>
      <c r="D156" s="36"/>
      <c r="E156" s="49"/>
      <c r="F156" s="36"/>
      <c r="G156" s="36"/>
      <c r="H156" s="36"/>
    </row>
    <row r="157" spans="1:8" s="34" customFormat="1" ht="12.75" customHeight="1">
      <c r="A157" s="39" t="s">
        <v>37</v>
      </c>
      <c r="B157" s="40" t="s">
        <v>118</v>
      </c>
      <c r="C157" s="41">
        <v>673803738.61</v>
      </c>
      <c r="D157" s="42">
        <v>559795623.91</v>
      </c>
      <c r="E157" s="74">
        <v>114008114.7</v>
      </c>
      <c r="F157" s="41">
        <f>D157+E157</f>
        <v>673803738.61</v>
      </c>
      <c r="G157" s="41">
        <f>C157-F157</f>
        <v>0</v>
      </c>
      <c r="H157" s="44">
        <f>F157/C157*100</f>
        <v>100</v>
      </c>
    </row>
    <row r="158" spans="1:8" s="34" customFormat="1" ht="12.75" customHeight="1">
      <c r="A158" s="115" t="s">
        <v>69</v>
      </c>
      <c r="B158" s="116"/>
      <c r="C158" s="32">
        <f>SUM(C157)</f>
        <v>673803738.61</v>
      </c>
      <c r="D158" s="32">
        <f>SUM(D157)</f>
        <v>559795623.91</v>
      </c>
      <c r="E158" s="72">
        <f>SUM(E157)</f>
        <v>114008114.7</v>
      </c>
      <c r="F158" s="32">
        <f>SUM(F157)</f>
        <v>673803738.61</v>
      </c>
      <c r="G158" s="32">
        <f>SUM(G157)</f>
        <v>0</v>
      </c>
      <c r="H158" s="33">
        <f>F158/C158*100</f>
        <v>100</v>
      </c>
    </row>
    <row r="159" spans="1:8" s="34" customFormat="1" ht="12.75">
      <c r="A159" s="36"/>
      <c r="B159" s="36"/>
      <c r="C159" s="36"/>
      <c r="D159" s="36"/>
      <c r="E159" s="49"/>
      <c r="F159" s="36"/>
      <c r="G159" s="36"/>
      <c r="H159" s="36"/>
    </row>
    <row r="160" spans="1:8" s="34" customFormat="1" ht="12.75" customHeight="1">
      <c r="A160" s="112" t="s">
        <v>119</v>
      </c>
      <c r="B160" s="113"/>
      <c r="C160" s="113"/>
      <c r="D160" s="113"/>
      <c r="E160" s="113"/>
      <c r="F160" s="113"/>
      <c r="G160" s="113"/>
      <c r="H160" s="114"/>
    </row>
    <row r="161" spans="1:8" s="34" customFormat="1" ht="12.75">
      <c r="A161" s="36"/>
      <c r="B161" s="36"/>
      <c r="C161" s="36"/>
      <c r="D161" s="36"/>
      <c r="E161" s="49"/>
      <c r="F161" s="36"/>
      <c r="G161" s="36"/>
      <c r="H161" s="36"/>
    </row>
    <row r="162" spans="1:8" s="34" customFormat="1" ht="12.75" customHeight="1">
      <c r="A162" s="39" t="s">
        <v>38</v>
      </c>
      <c r="B162" s="40" t="s">
        <v>120</v>
      </c>
      <c r="C162" s="41">
        <v>2161370000</v>
      </c>
      <c r="D162" s="42">
        <v>1039582051.39</v>
      </c>
      <c r="E162" s="74">
        <f>196061543.36+135099041.17</f>
        <v>331160584.53</v>
      </c>
      <c r="F162" s="41">
        <f>D162+E162</f>
        <v>1370742635.92</v>
      </c>
      <c r="G162" s="41">
        <f>C162-F162</f>
        <v>790627364.0799999</v>
      </c>
      <c r="H162" s="44">
        <f aca="true" t="shared" si="7" ref="H162:H167">F162/C162*100</f>
        <v>63.42008244400542</v>
      </c>
    </row>
    <row r="163" spans="1:8" ht="12.75" customHeight="1">
      <c r="A163" s="98" t="s">
        <v>74</v>
      </c>
      <c r="B163" s="99"/>
      <c r="C163" s="13">
        <f>SUM(C162)</f>
        <v>2161370000</v>
      </c>
      <c r="D163" s="13">
        <f>SUM(D162)</f>
        <v>1039582051.39</v>
      </c>
      <c r="E163" s="78">
        <f>SUM(E162)</f>
        <v>331160584.53</v>
      </c>
      <c r="F163" s="13">
        <f>SUM(F162)</f>
        <v>1370742635.92</v>
      </c>
      <c r="G163" s="13">
        <f>SUM(G162)</f>
        <v>790627364.0799999</v>
      </c>
      <c r="H163" s="5">
        <f t="shared" si="7"/>
        <v>63.42008244400542</v>
      </c>
    </row>
    <row r="164" spans="1:8" ht="12.75">
      <c r="A164" s="1"/>
      <c r="B164" s="1"/>
      <c r="C164" s="1"/>
      <c r="D164" s="1"/>
      <c r="E164" s="67"/>
      <c r="F164" s="1"/>
      <c r="G164" s="1"/>
      <c r="H164" s="1"/>
    </row>
    <row r="165" spans="1:8" ht="12.75" customHeight="1">
      <c r="A165" s="98" t="s">
        <v>123</v>
      </c>
      <c r="B165" s="99"/>
      <c r="C165" s="13">
        <f>C131+C136+C141+C148+C153+C158+C163</f>
        <v>7183336911.61</v>
      </c>
      <c r="D165" s="13">
        <f>D131+D136+D141+D148+D153+D158+D163</f>
        <v>4285561848.2999997</v>
      </c>
      <c r="E165" s="78">
        <f>E131+E136+E141+E148+E153+E158+E163</f>
        <v>763363699.23</v>
      </c>
      <c r="F165" s="13">
        <f>F131+F136+F141+F148+F153+F158+F163</f>
        <v>5048925547.530001</v>
      </c>
      <c r="G165" s="13">
        <f>G131+G136+G141+G148+G153+G158+G163</f>
        <v>2134411364.08</v>
      </c>
      <c r="H165" s="5">
        <f t="shared" si="7"/>
        <v>70.28663154264314</v>
      </c>
    </row>
    <row r="166" spans="1:8" ht="12.75">
      <c r="A166" s="1"/>
      <c r="B166" s="1"/>
      <c r="C166" s="1"/>
      <c r="D166" s="1"/>
      <c r="E166" s="67"/>
      <c r="F166" s="1"/>
      <c r="G166" s="1"/>
      <c r="H166" s="1"/>
    </row>
    <row r="167" spans="1:8" ht="12.75">
      <c r="A167" s="98" t="s">
        <v>124</v>
      </c>
      <c r="B167" s="99"/>
      <c r="C167" s="13">
        <f>C72+C123+C165</f>
        <v>33671925911.61</v>
      </c>
      <c r="D167" s="13">
        <f>D72+D123+D165</f>
        <v>20423539007.11</v>
      </c>
      <c r="E167" s="78">
        <f>E72+E123+E165</f>
        <v>2659526013.23</v>
      </c>
      <c r="F167" s="13">
        <f>F72+F123+F165</f>
        <v>23083065020.339996</v>
      </c>
      <c r="G167" s="13">
        <f>G72+G123+G165</f>
        <v>10588860891.27</v>
      </c>
      <c r="H167" s="5">
        <f t="shared" si="7"/>
        <v>68.55285046936092</v>
      </c>
    </row>
    <row r="168" spans="1:8" ht="12.75">
      <c r="A168" s="1"/>
      <c r="B168" s="1"/>
      <c r="C168" s="1"/>
      <c r="D168" s="1"/>
      <c r="E168" s="67"/>
      <c r="F168" s="1"/>
      <c r="G168" s="1"/>
      <c r="H168" s="1"/>
    </row>
    <row r="169" spans="1:8" ht="13.5" customHeight="1">
      <c r="A169" s="100" t="s">
        <v>121</v>
      </c>
      <c r="B169" s="101"/>
      <c r="C169" s="17">
        <f>C167</f>
        <v>33671925911.61</v>
      </c>
      <c r="D169" s="17">
        <f>D167</f>
        <v>20423539007.11</v>
      </c>
      <c r="E169" s="79">
        <f>E167</f>
        <v>2659526013.23</v>
      </c>
      <c r="F169" s="17">
        <f>F167</f>
        <v>23083065020.339996</v>
      </c>
      <c r="G169" s="17">
        <f>G167</f>
        <v>10588860891.27</v>
      </c>
      <c r="H169" s="5">
        <f>F169/C169*100</f>
        <v>68.55285046936092</v>
      </c>
    </row>
    <row r="171" ht="12.75">
      <c r="E171" s="80"/>
    </row>
    <row r="172" ht="12.75">
      <c r="E172" s="80"/>
    </row>
    <row r="173" ht="12.75">
      <c r="E173" s="80"/>
    </row>
    <row r="174" ht="12.75">
      <c r="E174" s="80"/>
    </row>
    <row r="175" ht="12.75">
      <c r="E175" s="80"/>
    </row>
  </sheetData>
  <sheetProtection/>
  <mergeCells count="59">
    <mergeCell ref="A160:H160"/>
    <mergeCell ref="A163:B163"/>
    <mergeCell ref="A165:B165"/>
    <mergeCell ref="A167:B167"/>
    <mergeCell ref="A169:B169"/>
    <mergeCell ref="A143:H143"/>
    <mergeCell ref="A148:B148"/>
    <mergeCell ref="A150:H150"/>
    <mergeCell ref="A153:B153"/>
    <mergeCell ref="A155:H155"/>
    <mergeCell ref="A158:B158"/>
    <mergeCell ref="A127:H127"/>
    <mergeCell ref="A131:B131"/>
    <mergeCell ref="A133:H133"/>
    <mergeCell ref="A136:B136"/>
    <mergeCell ref="A138:H138"/>
    <mergeCell ref="A141:B141"/>
    <mergeCell ref="A112:H112"/>
    <mergeCell ref="A116:B116"/>
    <mergeCell ref="A118:H118"/>
    <mergeCell ref="A121:B121"/>
    <mergeCell ref="A123:B123"/>
    <mergeCell ref="A125:H125"/>
    <mergeCell ref="A94:H94"/>
    <mergeCell ref="A98:B98"/>
    <mergeCell ref="A100:H100"/>
    <mergeCell ref="A104:B104"/>
    <mergeCell ref="A106:H106"/>
    <mergeCell ref="A110:B110"/>
    <mergeCell ref="A76:H76"/>
    <mergeCell ref="A80:B80"/>
    <mergeCell ref="A82:H82"/>
    <mergeCell ref="A86:B86"/>
    <mergeCell ref="A88:H88"/>
    <mergeCell ref="A92:B92"/>
    <mergeCell ref="A60:H60"/>
    <mergeCell ref="A63:B63"/>
    <mergeCell ref="A65:H65"/>
    <mergeCell ref="A70:B70"/>
    <mergeCell ref="A72:B72"/>
    <mergeCell ref="A74:H74"/>
    <mergeCell ref="A44:H44"/>
    <mergeCell ref="A48:B48"/>
    <mergeCell ref="A50:H50"/>
    <mergeCell ref="A53:B53"/>
    <mergeCell ref="A55:H55"/>
    <mergeCell ref="A58:B58"/>
    <mergeCell ref="A15:H15"/>
    <mergeCell ref="A26:B26"/>
    <mergeCell ref="A28:H28"/>
    <mergeCell ref="A35:B35"/>
    <mergeCell ref="A37:H37"/>
    <mergeCell ref="A42:B42"/>
    <mergeCell ref="A2:H3"/>
    <mergeCell ref="A5:H5"/>
    <mergeCell ref="A8:H8"/>
    <mergeCell ref="A9:H9"/>
    <mergeCell ref="G10:H10"/>
    <mergeCell ref="A13:H13"/>
  </mergeCells>
  <printOptions/>
  <pageMargins left="0.7" right="0.7" top="0.75" bottom="0.75" header="0.3" footer="0.3"/>
  <pageSetup firstPageNumber="5" useFirstPageNumber="1" horizontalDpi="600" verticalDpi="600" orientation="landscape" scale="88" r:id="rId2"/>
  <headerFooter>
    <oddFooter>&amp;C&amp;"Arial,Bold"&amp;14&amp;P</oddFooter>
  </headerFooter>
  <rowBreaks count="3" manualBreakCount="3">
    <brk id="42" max="7" man="1"/>
    <brk id="86" max="7" man="1"/>
    <brk id="12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B1 MC</cp:lastModifiedBy>
  <cp:lastPrinted>2017-04-06T16:00:39Z</cp:lastPrinted>
  <dcterms:created xsi:type="dcterms:W3CDTF">2016-08-13T11:31:15Z</dcterms:created>
  <dcterms:modified xsi:type="dcterms:W3CDTF">2017-06-07T11:35:05Z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997FC9503DC872D15E7FE07B95AE100ED7F409B1F5109B1F8637DF4EFAAE5661ED2DECE2625DBBC3FC6E9DFE95283A248BE8690B9F96867629EC0735C4CAF27F7263E07EC8A66866F7DA1EDA54B7AD1134BE8BC613FF110D19450D80338F24B267617C325F92259D1B3CFBEB5B7EA754F5E0DC23CC49BBDF9DBD784A37748F4</vt:lpwstr>
  </property>
  <property fmtid="{D5CDD505-2E9C-101B-9397-08002B2CF9AE}" pid="8" name="Business Objects Context Information6">
    <vt:lpwstr>DE426850864557530602046E52D594E1E735B328D8196B55160FADAC14D8BCFC4277849AC403E7363ECE4F01DDCD6408A9270EE5</vt:lpwstr>
  </property>
</Properties>
</file>